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6143\Desktop\"/>
    </mc:Choice>
  </mc:AlternateContent>
  <workbookProtection workbookPassword="D976" lockStructure="1"/>
  <bookViews>
    <workbookView xWindow="600" yWindow="120" windowWidth="19395" windowHeight="7830"/>
  </bookViews>
  <sheets>
    <sheet name="秩父市地区" sheetId="2" r:id="rId1"/>
    <sheet name="横瀬町地区" sheetId="10" r:id="rId2"/>
    <sheet name="皆野町・長瀞町地区" sheetId="9" r:id="rId3"/>
    <sheet name="小鹿野町地区" sheetId="8" r:id="rId4"/>
    <sheet name="Sheet2" sheetId="7" r:id="rId5"/>
  </sheets>
  <definedNames>
    <definedName name="_xlnm.Print_Area" localSheetId="1">横瀬町地区!$A$1:$E$29</definedName>
    <definedName name="_xlnm.Print_Area" localSheetId="2">皆野町・長瀞町地区!$A$1:$E$29</definedName>
    <definedName name="_xlnm.Print_Area" localSheetId="3">小鹿野町地区!$A$1:$E$13</definedName>
    <definedName name="_xlnm.Print_Area" localSheetId="0">秩父市地区!$A$1:$E$29</definedName>
  </definedNames>
  <calcPr calcId="162913"/>
</workbook>
</file>

<file path=xl/calcChain.xml><?xml version="1.0" encoding="utf-8"?>
<calcChain xmlns="http://schemas.openxmlformats.org/spreadsheetml/2006/main">
  <c r="S23" i="10" l="1"/>
  <c r="L22" i="10" s="1"/>
  <c r="C19" i="10" s="1"/>
  <c r="S24" i="10"/>
  <c r="J18" i="2"/>
  <c r="C19" i="2"/>
  <c r="C10" i="8" l="1"/>
  <c r="C9" i="8"/>
  <c r="C10" i="9"/>
  <c r="C9" i="9"/>
  <c r="C11" i="9" s="1"/>
  <c r="C12" i="9" s="1"/>
  <c r="C10" i="10"/>
  <c r="K8" i="8"/>
  <c r="J8" i="8"/>
  <c r="K8" i="9"/>
  <c r="J8" i="9"/>
  <c r="K8" i="10"/>
  <c r="J8" i="10"/>
  <c r="C9" i="10" s="1"/>
  <c r="C10" i="2"/>
  <c r="J8" i="2"/>
  <c r="C9" i="2" s="1"/>
  <c r="K8" i="2"/>
  <c r="S5" i="9"/>
  <c r="C18" i="2"/>
  <c r="K18" i="2"/>
  <c r="S7" i="10"/>
  <c r="S8" i="10"/>
  <c r="C18" i="9"/>
  <c r="C18" i="10"/>
  <c r="C20" i="10" s="1"/>
  <c r="C21" i="10" s="1"/>
  <c r="M22" i="10"/>
  <c r="I18" i="10"/>
  <c r="H18" i="10"/>
  <c r="S17" i="10"/>
  <c r="S16" i="10"/>
  <c r="S15" i="10"/>
  <c r="S14" i="10"/>
  <c r="S9" i="10"/>
  <c r="L8" i="10"/>
  <c r="S6" i="10"/>
  <c r="S5" i="10"/>
  <c r="L8" i="9"/>
  <c r="L7" i="8"/>
  <c r="K7" i="8"/>
  <c r="S16" i="8"/>
  <c r="S15" i="8"/>
  <c r="S14" i="8"/>
  <c r="S29" i="9"/>
  <c r="S28" i="9"/>
  <c r="S27" i="9"/>
  <c r="S26" i="9"/>
  <c r="S25" i="9"/>
  <c r="S24" i="9"/>
  <c r="S23" i="9"/>
  <c r="S18" i="9"/>
  <c r="I18" i="9"/>
  <c r="H18" i="9"/>
  <c r="S17" i="9"/>
  <c r="S16" i="9"/>
  <c r="S15" i="9"/>
  <c r="S14" i="9"/>
  <c r="S10" i="9"/>
  <c r="S9" i="9"/>
  <c r="S8" i="9"/>
  <c r="S7" i="9"/>
  <c r="S6" i="9"/>
  <c r="S29" i="8"/>
  <c r="S28" i="8"/>
  <c r="S27" i="8"/>
  <c r="S26" i="8"/>
  <c r="S25" i="8"/>
  <c r="S24" i="8"/>
  <c r="S23" i="8"/>
  <c r="S22" i="8"/>
  <c r="S8" i="8"/>
  <c r="S7" i="8"/>
  <c r="S6" i="8"/>
  <c r="S5" i="8"/>
  <c r="S4" i="8"/>
  <c r="I17" i="8"/>
  <c r="H17" i="8"/>
  <c r="L4" i="9" l="1"/>
  <c r="M4" i="9" s="1"/>
  <c r="L3" i="8"/>
  <c r="M3" i="8" s="1"/>
  <c r="L22" i="9"/>
  <c r="L4" i="10"/>
  <c r="M4" i="10" s="1"/>
  <c r="C20" i="2"/>
  <c r="C21" i="2" s="1"/>
  <c r="L21" i="8"/>
  <c r="M21" i="8" s="1"/>
  <c r="L13" i="8"/>
  <c r="M13" i="8" s="1"/>
  <c r="C11" i="8"/>
  <c r="C12" i="8" s="1"/>
  <c r="C11" i="10"/>
  <c r="C12" i="10" s="1"/>
  <c r="C27" i="10" s="1"/>
  <c r="C11" i="2"/>
  <c r="C12" i="2" s="1"/>
  <c r="C19" i="9" l="1"/>
  <c r="C20" i="9" s="1"/>
  <c r="C21" i="9" s="1"/>
  <c r="C27" i="9" s="1"/>
  <c r="M22" i="9"/>
  <c r="C27" i="2"/>
</calcChain>
</file>

<file path=xl/sharedStrings.xml><?xml version="1.0" encoding="utf-8"?>
<sst xmlns="http://schemas.openxmlformats.org/spreadsheetml/2006/main" count="167" uniqueCount="36">
  <si>
    <t>100超</t>
    <rPh sb="3" eb="4">
      <t>チョウ</t>
    </rPh>
    <phoneticPr fontId="1"/>
  </si>
  <si>
    <t>基本料金</t>
    <rPh sb="0" eb="2">
      <t>キホン</t>
    </rPh>
    <rPh sb="2" eb="4">
      <t>リョウキン</t>
    </rPh>
    <phoneticPr fontId="1"/>
  </si>
  <si>
    <t>水量料金</t>
    <rPh sb="0" eb="2">
      <t>スイリョウ</t>
    </rPh>
    <rPh sb="2" eb="4">
      <t>リョウキン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</si>
  <si>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</si>
  <si>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</si>
  <si>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円</t>
    <rPh sb="0" eb="1">
      <t>エン</t>
    </rPh>
    <phoneticPr fontId="3"/>
  </si>
  <si>
    <t>はい</t>
    <phoneticPr fontId="1"/>
  </si>
  <si>
    <t>いいえ</t>
    <phoneticPr fontId="1"/>
  </si>
  <si>
    <t>・上下水道料金合計</t>
    <rPh sb="1" eb="2">
      <t>ジョウ</t>
    </rPh>
    <rPh sb="2" eb="3">
      <t>シタ</t>
    </rPh>
    <rPh sb="3" eb="5">
      <t>スイドウ</t>
    </rPh>
    <rPh sb="5" eb="7">
      <t>リョウキン</t>
    </rPh>
    <rPh sb="7" eb="9">
      <t>ゴウケイ</t>
    </rPh>
    <phoneticPr fontId="1"/>
  </si>
  <si>
    <t>①あなたが使用しているメーター口径は？</t>
    <rPh sb="5" eb="7">
      <t>シヨウ</t>
    </rPh>
    <rPh sb="15" eb="17">
      <t>コウケイ</t>
    </rPh>
    <phoneticPr fontId="1"/>
  </si>
  <si>
    <t>②あなたが使用した（する）水量は？</t>
    <rPh sb="5" eb="7">
      <t>シヨウ</t>
    </rPh>
    <rPh sb="13" eb="15">
      <t>スイリョウ</t>
    </rPh>
    <phoneticPr fontId="1"/>
  </si>
  <si>
    <t>③下水道使用料も計算する？</t>
    <phoneticPr fontId="1"/>
  </si>
  <si>
    <t>以上</t>
    <rPh sb="0" eb="2">
      <t>イジョウ</t>
    </rPh>
    <phoneticPr fontId="8"/>
  </si>
  <si>
    <t>以下</t>
    <rPh sb="0" eb="2">
      <t>イカ</t>
    </rPh>
    <phoneticPr fontId="8"/>
  </si>
  <si>
    <t>単価</t>
    <rPh sb="0" eb="2">
      <t>タンカ</t>
    </rPh>
    <phoneticPr fontId="8"/>
  </si>
  <si>
    <t>作業枠</t>
    <rPh sb="0" eb="2">
      <t>サギョウ</t>
    </rPh>
    <rPh sb="2" eb="3">
      <t>ワク</t>
    </rPh>
    <phoneticPr fontId="8"/>
  </si>
  <si>
    <t>金額</t>
    <rPh sb="0" eb="2">
      <t>キンガク</t>
    </rPh>
    <phoneticPr fontId="8"/>
  </si>
  <si>
    <t>利用量</t>
    <rPh sb="0" eb="2">
      <t>リヨウ</t>
    </rPh>
    <rPh sb="2" eb="3">
      <t>リョウ</t>
    </rPh>
    <phoneticPr fontId="8"/>
  </si>
  <si>
    <t>１３ｍｍ～２５ｍｍ計算</t>
    <rPh sb="9" eb="11">
      <t>ケイサン</t>
    </rPh>
    <phoneticPr fontId="8"/>
  </si>
  <si>
    <t>３０ｍｍ～１００ｍｍ計算</t>
    <rPh sb="10" eb="12">
      <t>ケイサン</t>
    </rPh>
    <phoneticPr fontId="8"/>
  </si>
  <si>
    <t>下水道料金</t>
    <rPh sb="0" eb="3">
      <t>ゲスイドウ</t>
    </rPh>
    <rPh sb="3" eb="5">
      <t>リョウキン</t>
    </rPh>
    <phoneticPr fontId="8"/>
  </si>
  <si>
    <t>はい</t>
  </si>
  <si>
    <t>１３ｍｍ～２０ｍｍ計算</t>
    <rPh sb="9" eb="11">
      <t>ケイサン</t>
    </rPh>
    <phoneticPr fontId="8"/>
  </si>
  <si>
    <t>２５ｍｍ～１００ｍｍ計算</t>
    <rPh sb="10" eb="12">
      <t>ケイサン</t>
    </rPh>
    <phoneticPr fontId="8"/>
  </si>
  <si>
    <t>・水道料金を計算してみましょう　</t>
    <rPh sb="1" eb="3">
      <t>スイドウ</t>
    </rPh>
    <rPh sb="3" eb="5">
      <t>リョウキン</t>
    </rPh>
    <rPh sb="6" eb="8">
      <t>ケイサン</t>
    </rPh>
    <phoneticPr fontId="1"/>
  </si>
  <si>
    <t>・水道料金を計算してみましょう</t>
    <rPh sb="1" eb="3">
      <t>スイドウ</t>
    </rPh>
    <rPh sb="3" eb="5">
      <t>リョウキン</t>
    </rPh>
    <rPh sb="6" eb="8">
      <t>ケイサン</t>
    </rPh>
    <phoneticPr fontId="1"/>
  </si>
  <si>
    <t>下水道料金</t>
    <rPh sb="0" eb="3">
      <t>ゲスイドウ</t>
    </rPh>
    <rPh sb="3" eb="5">
      <t>リョウキン</t>
    </rPh>
    <phoneticPr fontId="1"/>
  </si>
  <si>
    <t>秩父市地区上下水道料金（２か月分）</t>
    <rPh sb="0" eb="2">
      <t>チチブ</t>
    </rPh>
    <rPh sb="2" eb="3">
      <t>シ</t>
    </rPh>
    <rPh sb="3" eb="5">
      <t>チク</t>
    </rPh>
    <rPh sb="5" eb="7">
      <t>ジョウゲ</t>
    </rPh>
    <rPh sb="7" eb="9">
      <t>スイドウ</t>
    </rPh>
    <rPh sb="9" eb="11">
      <t>リョウキン</t>
    </rPh>
    <rPh sb="14" eb="15">
      <t>ゲツ</t>
    </rPh>
    <rPh sb="15" eb="16">
      <t>ブン</t>
    </rPh>
    <phoneticPr fontId="7"/>
  </si>
  <si>
    <t>横瀬町地区上下水道料金（２か月分）</t>
    <rPh sb="0" eb="2">
      <t>ヨコゼ</t>
    </rPh>
    <rPh sb="2" eb="3">
      <t>マチ</t>
    </rPh>
    <rPh sb="3" eb="5">
      <t>チク</t>
    </rPh>
    <rPh sb="5" eb="7">
      <t>ジョウゲ</t>
    </rPh>
    <rPh sb="7" eb="9">
      <t>スイドウ</t>
    </rPh>
    <rPh sb="9" eb="11">
      <t>リョウキン</t>
    </rPh>
    <rPh sb="14" eb="15">
      <t>ゲツ</t>
    </rPh>
    <rPh sb="15" eb="16">
      <t>ブン</t>
    </rPh>
    <phoneticPr fontId="7"/>
  </si>
  <si>
    <t>皆野町・長瀞町地区上下水道料金（２か月分）</t>
    <rPh sb="0" eb="3">
      <t>ミナノマチ</t>
    </rPh>
    <rPh sb="4" eb="6">
      <t>ナガトロ</t>
    </rPh>
    <rPh sb="6" eb="7">
      <t>マチ</t>
    </rPh>
    <rPh sb="7" eb="9">
      <t>チク</t>
    </rPh>
    <rPh sb="9" eb="11">
      <t>ジョウゲ</t>
    </rPh>
    <rPh sb="11" eb="13">
      <t>スイドウ</t>
    </rPh>
    <rPh sb="13" eb="15">
      <t>リョウキン</t>
    </rPh>
    <rPh sb="18" eb="19">
      <t>ゲツ</t>
    </rPh>
    <rPh sb="19" eb="20">
      <t>ブン</t>
    </rPh>
    <phoneticPr fontId="7"/>
  </si>
  <si>
    <t>小鹿野町地区水道料金（２か月分）</t>
    <rPh sb="0" eb="3">
      <t>オガノ</t>
    </rPh>
    <rPh sb="3" eb="4">
      <t>ナガマチ</t>
    </rPh>
    <rPh sb="4" eb="6">
      <t>チク</t>
    </rPh>
    <rPh sb="6" eb="8">
      <t>ジョウスイドウ</t>
    </rPh>
    <rPh sb="8" eb="10">
      <t>リョウキン</t>
    </rPh>
    <rPh sb="13" eb="14">
      <t>ゲツ</t>
    </rPh>
    <rPh sb="14" eb="15">
      <t>ブン</t>
    </rPh>
    <phoneticPr fontId="7"/>
  </si>
  <si>
    <t>円</t>
    <rPh sb="0" eb="1">
      <t>エン</t>
    </rPh>
    <phoneticPr fontId="1"/>
  </si>
  <si>
    <t>水道料金</t>
    <rPh sb="0" eb="2">
      <t>スイドウ</t>
    </rPh>
    <rPh sb="2" eb="4">
      <t>リョウキン</t>
    </rPh>
    <phoneticPr fontId="1"/>
  </si>
  <si>
    <t>水道料金＋下水道料金　（税込）</t>
    <rPh sb="0" eb="2">
      <t>スイドウ</t>
    </rPh>
    <rPh sb="2" eb="3">
      <t>リョウ</t>
    </rPh>
    <rPh sb="3" eb="4">
      <t>キン</t>
    </rPh>
    <rPh sb="5" eb="8">
      <t>ゲスイドウ</t>
    </rPh>
    <rPh sb="8" eb="10">
      <t>リョウキン</t>
    </rPh>
    <rPh sb="12" eb="14">
      <t>ゼイコ</t>
    </rPh>
    <phoneticPr fontId="1"/>
  </si>
  <si>
    <t>ｍｍ</t>
    <phoneticPr fontId="7"/>
  </si>
  <si>
    <t>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</si>
</sst>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6"/>
      <color theme="0" tint="-0.34998626667073579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38" fontId="15" fillId="3" borderId="5" xfId="1" applyFont="1" applyFill="1" applyBorder="1" applyProtection="1">
      <alignment vertical="center"/>
      <protection hidden="1"/>
    </xf>
    <xf numFmtId="0" fontId="4" fillId="3" borderId="6" xfId="0" applyFont="1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38" fontId="15" fillId="3" borderId="8" xfId="1" applyFont="1" applyFill="1" applyBorder="1" applyProtection="1">
      <alignment vertical="center"/>
      <protection hidden="1"/>
    </xf>
    <xf numFmtId="0" fontId="4" fillId="3" borderId="9" xfId="0" applyFont="1" applyFill="1" applyBorder="1">
      <alignment vertical="center"/>
    </xf>
    <xf numFmtId="0" fontId="16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38" fontId="4" fillId="3" borderId="10" xfId="1" applyFont="1" applyFill="1" applyBorder="1" applyProtection="1">
      <alignment vertical="center"/>
      <protection hidden="1"/>
    </xf>
    <xf numFmtId="38" fontId="4" fillId="3" borderId="11" xfId="1" applyFont="1" applyFill="1" applyBorder="1" applyProtection="1">
      <alignment vertical="center"/>
      <protection hidden="1"/>
    </xf>
    <xf numFmtId="0" fontId="0" fillId="3" borderId="12" xfId="0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3" fillId="3" borderId="0" xfId="0" applyFont="1" applyFill="1">
      <alignment vertical="center"/>
    </xf>
    <xf numFmtId="0" fontId="17" fillId="3" borderId="0" xfId="0" applyFont="1" applyFill="1">
      <alignment vertical="center"/>
    </xf>
    <xf numFmtId="38" fontId="2" fillId="3" borderId="0" xfId="1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0" fillId="4" borderId="0" xfId="0" applyFill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5" borderId="0" xfId="0" applyFill="1">
      <alignment vertical="center"/>
    </xf>
    <xf numFmtId="38" fontId="15" fillId="3" borderId="8" xfId="1" applyFont="1" applyFill="1" applyBorder="1">
      <alignment vertical="center"/>
    </xf>
    <xf numFmtId="38" fontId="18" fillId="6" borderId="14" xfId="0" applyNumberFormat="1" applyFont="1" applyFill="1" applyBorder="1" applyProtection="1">
      <alignment vertical="center"/>
      <protection hidden="1"/>
    </xf>
    <xf numFmtId="0" fontId="18" fillId="6" borderId="16" xfId="0" applyFont="1" applyFill="1" applyBorder="1" applyAlignment="1">
      <alignment horizontal="center" vertical="center"/>
    </xf>
    <xf numFmtId="0" fontId="5" fillId="6" borderId="15" xfId="0" applyFont="1" applyFill="1" applyBorder="1">
      <alignment vertical="center"/>
    </xf>
    <xf numFmtId="38" fontId="18" fillId="6" borderId="14" xfId="0" applyNumberFormat="1" applyFont="1" applyFill="1" applyBorder="1">
      <alignment vertical="center"/>
    </xf>
    <xf numFmtId="0" fontId="18" fillId="6" borderId="17" xfId="0" applyFont="1" applyFill="1" applyBorder="1" applyAlignment="1">
      <alignment horizontal="center" vertical="center"/>
    </xf>
    <xf numFmtId="38" fontId="5" fillId="6" borderId="18" xfId="1" applyFont="1" applyFill="1" applyBorder="1" applyProtection="1">
      <alignment vertical="center"/>
      <protection hidden="1"/>
    </xf>
    <xf numFmtId="0" fontId="19" fillId="3" borderId="0" xfId="0" applyFont="1" applyFill="1" applyAlignment="1">
      <alignment horizontal="left"/>
    </xf>
    <xf numFmtId="0" fontId="2" fillId="5" borderId="0" xfId="0" applyFont="1" applyFill="1" applyAlignment="1">
      <alignment vertical="center"/>
    </xf>
    <xf numFmtId="0" fontId="5" fillId="7" borderId="19" xfId="0" applyFont="1" applyFill="1" applyBorder="1" applyAlignment="1">
      <alignment horizontal="center" vertical="center"/>
    </xf>
    <xf numFmtId="38" fontId="5" fillId="7" borderId="18" xfId="0" applyNumberFormat="1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>
      <alignment vertical="center"/>
    </xf>
    <xf numFmtId="0" fontId="20" fillId="8" borderId="0" xfId="0" applyFont="1" applyFill="1" applyBorder="1">
      <alignment vertical="center"/>
    </xf>
    <xf numFmtId="0" fontId="20" fillId="8" borderId="0" xfId="0" applyFont="1" applyFill="1" applyBorder="1" applyAlignment="1">
      <alignment horizontal="right" vertical="center"/>
    </xf>
    <xf numFmtId="38" fontId="22" fillId="8" borderId="0" xfId="1" applyFont="1" applyFill="1" applyBorder="1">
      <alignment vertical="center"/>
    </xf>
    <xf numFmtId="0" fontId="20" fillId="0" borderId="0" xfId="0" applyFont="1" applyBorder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4" fillId="3" borderId="2" xfId="0" applyFont="1" applyFill="1" applyBorder="1">
      <alignment vertical="center"/>
    </xf>
    <xf numFmtId="0" fontId="24" fillId="3" borderId="0" xfId="0" applyFont="1" applyFill="1">
      <alignment vertical="center"/>
    </xf>
    <xf numFmtId="0" fontId="15" fillId="3" borderId="4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15" fillId="0" borderId="0" xfId="0" applyFont="1">
      <alignment vertical="center"/>
    </xf>
    <xf numFmtId="0" fontId="15" fillId="3" borderId="0" xfId="0" applyFont="1" applyFill="1">
      <alignment vertical="center"/>
    </xf>
    <xf numFmtId="0" fontId="25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right" vertical="center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448235</xdr:colOff>
      <xdr:row>2</xdr:row>
      <xdr:rowOff>14007</xdr:rowOff>
    </xdr:from>
    <xdr:to>
      <xdr:col>4</xdr:col>
      <xdr:colOff>1848971</xdr:colOff>
      <xdr:row>4</xdr:row>
      <xdr:rowOff>89647</xdr:rowOff>
    </xdr:to>
    <xdr:sp macro="" textlink="">
      <xdr:nvSpPr>
        <xdr:cNvPr id="2" name="線吹き出し 1 (枠付き) 1"/>
        <xdr:cNvSpPr/>
      </xdr:nvSpPr>
      <xdr:spPr>
        <a:xfrm>
          <a:off x="4930588" y="1325095"/>
          <a:ext cx="1400736" cy="703170"/>
        </a:xfrm>
        <a:prstGeom prst="borderCallout1">
          <a:avLst>
            <a:gd name="adj1" fmla="val 3194"/>
            <a:gd name="adj2" fmla="val -2373"/>
            <a:gd name="adj3" fmla="val 39922"/>
            <a:gd name="adj4" fmla="val -4192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プルダウンで選んで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ください。</a:t>
          </a:r>
        </a:p>
      </xdr:txBody>
    </xdr:sp>
    <xdr:clientData/>
  </xdr:twoCellAnchor>
  <xdr:twoCellAnchor>
    <xdr:from>
      <xdr:col>4</xdr:col>
      <xdr:colOff>403413</xdr:colOff>
      <xdr:row>4</xdr:row>
      <xdr:rowOff>193301</xdr:rowOff>
    </xdr:from>
    <xdr:to>
      <xdr:col>4</xdr:col>
      <xdr:colOff>1927413</xdr:colOff>
      <xdr:row>6</xdr:row>
      <xdr:rowOff>100852</xdr:rowOff>
    </xdr:to>
    <xdr:sp macro="" textlink="">
      <xdr:nvSpPr>
        <xdr:cNvPr id="3" name="線吹き出し 1 (枠付き) 2"/>
        <xdr:cNvSpPr/>
      </xdr:nvSpPr>
      <xdr:spPr>
        <a:xfrm>
          <a:off x="4885766" y="2131919"/>
          <a:ext cx="1524000" cy="535080"/>
        </a:xfrm>
        <a:prstGeom prst="borderCallout1">
          <a:avLst>
            <a:gd name="adj1" fmla="val 3194"/>
            <a:gd name="adj2" fmla="val -2373"/>
            <a:gd name="adj3" fmla="val 23936"/>
            <a:gd name="adj4" fmla="val -27170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</a:p>
      </xdr:txBody>
    </xdr:sp>
    <xdr:clientData/>
  </xdr:twoCellAnchor>
  <xdr:twoCellAnchor>
    <xdr:from>
      <xdr:col>4</xdr:col>
      <xdr:colOff>414617</xdr:colOff>
      <xdr:row>13</xdr:row>
      <xdr:rowOff>124386</xdr:rowOff>
    </xdr:from>
    <xdr:to>
      <xdr:col>4</xdr:col>
      <xdr:colOff>1759325</xdr:colOff>
      <xdr:row>15</xdr:row>
      <xdr:rowOff>179295</xdr:rowOff>
    </xdr:to>
    <xdr:sp macro="" textlink="">
      <xdr:nvSpPr>
        <xdr:cNvPr id="4" name="線吹き出し 1 (枠付き) 3"/>
        <xdr:cNvSpPr/>
      </xdr:nvSpPr>
      <xdr:spPr>
        <a:xfrm>
          <a:off x="4896970" y="4886886"/>
          <a:ext cx="1344708" cy="682438"/>
        </a:xfrm>
        <a:prstGeom prst="borderCallout1">
          <a:avLst>
            <a:gd name="adj1" fmla="val 3194"/>
            <a:gd name="adj2" fmla="val -2373"/>
            <a:gd name="adj3" fmla="val 30091"/>
            <a:gd name="adj4" fmla="val -36667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セルをクリックして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選んでください。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537881</xdr:colOff>
      <xdr:row>2</xdr:row>
      <xdr:rowOff>2800</xdr:rowOff>
    </xdr:from>
    <xdr:to>
      <xdr:col>4</xdr:col>
      <xdr:colOff>1871383</xdr:colOff>
      <xdr:row>4</xdr:row>
      <xdr:rowOff>168087</xdr:rowOff>
    </xdr:to>
    <xdr:sp macro="" textlink="">
      <xdr:nvSpPr>
        <xdr:cNvPr id="2" name="線吹き出し 1 (枠付き) 1"/>
        <xdr:cNvSpPr/>
      </xdr:nvSpPr>
      <xdr:spPr>
        <a:xfrm>
          <a:off x="5020234" y="1302682"/>
          <a:ext cx="1333502" cy="792817"/>
        </a:xfrm>
        <a:prstGeom prst="borderCallout1">
          <a:avLst>
            <a:gd name="adj1" fmla="val 3194"/>
            <a:gd name="adj2" fmla="val -2373"/>
            <a:gd name="adj3" fmla="val 41952"/>
            <a:gd name="adj4" fmla="val -39938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セルをクリックしてプルダウンで選んでください。</a:t>
          </a:r>
        </a:p>
      </xdr:txBody>
    </xdr:sp>
    <xdr:clientData/>
  </xdr:twoCellAnchor>
  <xdr:twoCellAnchor>
    <xdr:from>
      <xdr:col>4</xdr:col>
      <xdr:colOff>526675</xdr:colOff>
      <xdr:row>4</xdr:row>
      <xdr:rowOff>271741</xdr:rowOff>
    </xdr:from>
    <xdr:to>
      <xdr:col>4</xdr:col>
      <xdr:colOff>1893794</xdr:colOff>
      <xdr:row>6</xdr:row>
      <xdr:rowOff>190499</xdr:rowOff>
    </xdr:to>
    <xdr:sp macro="" textlink="">
      <xdr:nvSpPr>
        <xdr:cNvPr id="3" name="線吹き出し 1 (枠付き) 2"/>
        <xdr:cNvSpPr/>
      </xdr:nvSpPr>
      <xdr:spPr>
        <a:xfrm>
          <a:off x="5009028" y="2199153"/>
          <a:ext cx="1367119" cy="546287"/>
        </a:xfrm>
        <a:prstGeom prst="borderCallout1">
          <a:avLst>
            <a:gd name="adj1" fmla="val 3194"/>
            <a:gd name="adj2" fmla="val -2373"/>
            <a:gd name="adj3" fmla="val 12838"/>
            <a:gd name="adj4" fmla="val -39812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</a:p>
      </xdr:txBody>
    </xdr:sp>
    <xdr:clientData/>
  </xdr:twoCellAnchor>
  <xdr:twoCellAnchor>
    <xdr:from>
      <xdr:col>4</xdr:col>
      <xdr:colOff>526677</xdr:colOff>
      <xdr:row>13</xdr:row>
      <xdr:rowOff>190498</xdr:rowOff>
    </xdr:from>
    <xdr:to>
      <xdr:col>4</xdr:col>
      <xdr:colOff>1860177</xdr:colOff>
      <xdr:row>15</xdr:row>
      <xdr:rowOff>190499</xdr:rowOff>
    </xdr:to>
    <xdr:sp macro="" textlink="">
      <xdr:nvSpPr>
        <xdr:cNvPr id="4" name="線吹き出し 1 (枠付き) 3"/>
        <xdr:cNvSpPr/>
      </xdr:nvSpPr>
      <xdr:spPr>
        <a:xfrm>
          <a:off x="5009030" y="4941792"/>
          <a:ext cx="1333500" cy="627531"/>
        </a:xfrm>
        <a:prstGeom prst="borderCallout1">
          <a:avLst>
            <a:gd name="adj1" fmla="val 3194"/>
            <a:gd name="adj2" fmla="val -2373"/>
            <a:gd name="adj3" fmla="val 25107"/>
            <a:gd name="adj4" fmla="val -39757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セルをクリックして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選んでください。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448235</xdr:colOff>
      <xdr:row>2</xdr:row>
      <xdr:rowOff>36419</xdr:rowOff>
    </xdr:from>
    <xdr:to>
      <xdr:col>4</xdr:col>
      <xdr:colOff>1826559</xdr:colOff>
      <xdr:row>4</xdr:row>
      <xdr:rowOff>89647</xdr:rowOff>
    </xdr:to>
    <xdr:sp macro="" textlink="">
      <xdr:nvSpPr>
        <xdr:cNvPr id="2" name="線吹き出し 1 (枠付き) 1"/>
        <xdr:cNvSpPr/>
      </xdr:nvSpPr>
      <xdr:spPr>
        <a:xfrm>
          <a:off x="4930588" y="1336301"/>
          <a:ext cx="1378324" cy="680758"/>
        </a:xfrm>
        <a:prstGeom prst="borderCallout1">
          <a:avLst>
            <a:gd name="adj1" fmla="val 3194"/>
            <a:gd name="adj2" fmla="val -2373"/>
            <a:gd name="adj3" fmla="val 40966"/>
            <a:gd name="adj4" fmla="val -38666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プルダウンで選んでください。</a:t>
          </a:r>
        </a:p>
      </xdr:txBody>
    </xdr:sp>
    <xdr:clientData/>
  </xdr:twoCellAnchor>
  <xdr:twoCellAnchor>
    <xdr:from>
      <xdr:col>4</xdr:col>
      <xdr:colOff>403413</xdr:colOff>
      <xdr:row>4</xdr:row>
      <xdr:rowOff>215712</xdr:rowOff>
    </xdr:from>
    <xdr:to>
      <xdr:col>4</xdr:col>
      <xdr:colOff>1905001</xdr:colOff>
      <xdr:row>6</xdr:row>
      <xdr:rowOff>78441</xdr:rowOff>
    </xdr:to>
    <xdr:sp macro="" textlink="">
      <xdr:nvSpPr>
        <xdr:cNvPr id="3" name="線吹き出し 1 (枠付き) 2"/>
        <xdr:cNvSpPr/>
      </xdr:nvSpPr>
      <xdr:spPr>
        <a:xfrm>
          <a:off x="4885766" y="2143124"/>
          <a:ext cx="1501588" cy="490258"/>
        </a:xfrm>
        <a:prstGeom prst="borderCallout1">
          <a:avLst>
            <a:gd name="adj1" fmla="val 3194"/>
            <a:gd name="adj2" fmla="val -2373"/>
            <a:gd name="adj3" fmla="val 18591"/>
            <a:gd name="adj4" fmla="val -24687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</a:p>
      </xdr:txBody>
    </xdr:sp>
    <xdr:clientData/>
  </xdr:twoCellAnchor>
  <xdr:twoCellAnchor>
    <xdr:from>
      <xdr:col>4</xdr:col>
      <xdr:colOff>549089</xdr:colOff>
      <xdr:row>13</xdr:row>
      <xdr:rowOff>156881</xdr:rowOff>
    </xdr:from>
    <xdr:to>
      <xdr:col>4</xdr:col>
      <xdr:colOff>1804147</xdr:colOff>
      <xdr:row>15</xdr:row>
      <xdr:rowOff>224117</xdr:rowOff>
    </xdr:to>
    <xdr:sp macro="" textlink="">
      <xdr:nvSpPr>
        <xdr:cNvPr id="4" name="線吹き出し 1 (枠付き) 3"/>
        <xdr:cNvSpPr/>
      </xdr:nvSpPr>
      <xdr:spPr>
        <a:xfrm>
          <a:off x="5031442" y="4908175"/>
          <a:ext cx="1255058" cy="694766"/>
        </a:xfrm>
        <a:prstGeom prst="borderCallout1">
          <a:avLst>
            <a:gd name="adj1" fmla="val 3194"/>
            <a:gd name="adj2" fmla="val -2373"/>
            <a:gd name="adj3" fmla="val 25035"/>
            <a:gd name="adj4" fmla="val -41448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セルをクリックして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選んでください。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481851</xdr:colOff>
      <xdr:row>2</xdr:row>
      <xdr:rowOff>89647</xdr:rowOff>
    </xdr:from>
    <xdr:to>
      <xdr:col>4</xdr:col>
      <xdr:colOff>1848971</xdr:colOff>
      <xdr:row>4</xdr:row>
      <xdr:rowOff>50426</xdr:rowOff>
    </xdr:to>
    <xdr:sp macro="" textlink="">
      <xdr:nvSpPr>
        <xdr:cNvPr id="2" name="線吹き出し 1 (枠付き) 1"/>
        <xdr:cNvSpPr/>
      </xdr:nvSpPr>
      <xdr:spPr>
        <a:xfrm>
          <a:off x="4964204" y="1389529"/>
          <a:ext cx="1367120" cy="588309"/>
        </a:xfrm>
        <a:prstGeom prst="borderCallout1">
          <a:avLst>
            <a:gd name="adj1" fmla="val 3194"/>
            <a:gd name="adj2" fmla="val -2373"/>
            <a:gd name="adj3" fmla="val 36740"/>
            <a:gd name="adj4" fmla="val -39308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プルダウンで選んでください。</a:t>
          </a:r>
        </a:p>
      </xdr:txBody>
    </xdr:sp>
    <xdr:clientData/>
  </xdr:twoCellAnchor>
  <xdr:twoCellAnchor>
    <xdr:from>
      <xdr:col>4</xdr:col>
      <xdr:colOff>380998</xdr:colOff>
      <xdr:row>4</xdr:row>
      <xdr:rowOff>215712</xdr:rowOff>
    </xdr:from>
    <xdr:to>
      <xdr:col>4</xdr:col>
      <xdr:colOff>1882588</xdr:colOff>
      <xdr:row>6</xdr:row>
      <xdr:rowOff>100853</xdr:rowOff>
    </xdr:to>
    <xdr:sp macro="" textlink="">
      <xdr:nvSpPr>
        <xdr:cNvPr id="3" name="線吹き出し 1 (枠付き) 2"/>
        <xdr:cNvSpPr/>
      </xdr:nvSpPr>
      <xdr:spPr>
        <a:xfrm>
          <a:off x="4863351" y="2143124"/>
          <a:ext cx="1501590" cy="512670"/>
        </a:xfrm>
        <a:prstGeom prst="borderCallout1">
          <a:avLst>
            <a:gd name="adj1" fmla="val 3194"/>
            <a:gd name="adj2" fmla="val -2373"/>
            <a:gd name="adj3" fmla="val 19756"/>
            <a:gd name="adj4" fmla="val -27980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view="pageBreakPreview" topLeftCell="A19" zoomScale="85" zoomScaleNormal="85" zoomScaleSheetLayoutView="85" workbookViewId="0">
      <selection activeCell="G8" sqref="G8"/>
    </sheetView>
  </sheetViews>
  <sheetFormatPr defaultRowHeight="13.5" x14ac:dyDescent="0.15"/>
  <cols>
    <col min="1" max="1" width="4.5" customWidth="1"/>
    <col min="2" max="2" width="19.625" customWidth="1"/>
    <col min="3" max="3" width="20.625" customWidth="1"/>
    <col min="4" max="4" width="14.125" customWidth="1"/>
    <col min="5" max="5" width="25.625" customWidth="1"/>
    <col min="6" max="16" width="9" style="39"/>
    <col min="17" max="21" width="9" style="40"/>
  </cols>
  <sheetData>
    <row r="1" spans="1:12" ht="60.75" customHeight="1" x14ac:dyDescent="0.15">
      <c r="A1" s="47" t="s">
        <v>27</v>
      </c>
      <c r="B1" s="48"/>
      <c r="C1" s="48"/>
      <c r="D1" s="48"/>
      <c r="E1" s="49"/>
    </row>
    <row r="2" spans="1:12" ht="42.75" customHeight="1" x14ac:dyDescent="0.2">
      <c r="A2" s="50" t="s">
        <v>25</v>
      </c>
      <c r="B2" s="50"/>
      <c r="C2" s="50"/>
      <c r="D2" s="50"/>
      <c r="E2" s="50"/>
    </row>
    <row r="3" spans="1:12" ht="24.95" customHeight="1" thickBot="1" x14ac:dyDescent="0.2">
      <c r="A3" s="2"/>
      <c r="B3" s="2"/>
      <c r="C3" s="2"/>
      <c r="D3" s="2"/>
      <c r="E3" s="2"/>
      <c r="H3" s="39">
        <v>13</v>
      </c>
    </row>
    <row r="4" spans="1:12" ht="24.95" customHeight="1" thickBot="1" x14ac:dyDescent="0.2">
      <c r="A4" s="2"/>
      <c r="B4" s="55" t="s">
        <v>9</v>
      </c>
      <c r="C4" s="3"/>
      <c r="D4" s="67">
        <v>25</v>
      </c>
      <c r="E4" s="56" t="s">
        <v>34</v>
      </c>
      <c r="H4" s="39">
        <v>20</v>
      </c>
    </row>
    <row r="5" spans="1:12" ht="24.95" customHeight="1" thickTop="1" thickBot="1" x14ac:dyDescent="0.2">
      <c r="A5" s="2"/>
      <c r="B5" s="2"/>
      <c r="C5" s="2"/>
      <c r="D5" s="2"/>
      <c r="E5" s="2"/>
      <c r="H5" s="39">
        <v>25</v>
      </c>
    </row>
    <row r="6" spans="1:12" ht="24.95" customHeight="1" thickBot="1" x14ac:dyDescent="0.2">
      <c r="A6" s="2"/>
      <c r="B6" s="55" t="s">
        <v>10</v>
      </c>
      <c r="C6" s="3"/>
      <c r="D6" s="67">
        <v>50</v>
      </c>
      <c r="E6" s="56" t="s">
        <v>35</v>
      </c>
      <c r="H6" s="39">
        <v>30</v>
      </c>
    </row>
    <row r="7" spans="1:12" ht="24.95" customHeight="1" thickTop="1" x14ac:dyDescent="0.15">
      <c r="A7" s="2"/>
      <c r="B7" s="2"/>
      <c r="C7" s="2"/>
      <c r="D7" s="2"/>
      <c r="E7" s="2"/>
      <c r="H7" s="39">
        <v>40</v>
      </c>
    </row>
    <row r="8" spans="1:12" ht="24.95" customHeight="1" x14ac:dyDescent="0.15">
      <c r="A8" s="2"/>
      <c r="B8" s="2"/>
      <c r="C8" s="57" t="s">
        <v>32</v>
      </c>
      <c r="D8" s="57"/>
      <c r="E8" s="2"/>
      <c r="H8" s="39">
        <v>50</v>
      </c>
      <c r="J8" s="41">
        <f>IF(D4=75,42600,IF(D4=100,74000,IF(D4="100超",155000,0)))</f>
        <v>0</v>
      </c>
      <c r="K8" s="41">
        <f>IF(D4=75,76300,IF(D4=100,132540,IF(D4="100超",277600,0)))</f>
        <v>0</v>
      </c>
      <c r="L8" s="41"/>
    </row>
    <row r="9" spans="1:12" ht="24.95" customHeight="1" x14ac:dyDescent="0.15">
      <c r="A9" s="2"/>
      <c r="B9" s="4" t="s">
        <v>1</v>
      </c>
      <c r="C9" s="5">
        <f>IF(D4=13,1960,IF(D4=20,3660,IF(D4=25,5300,IF(D4=30,10980,IF(D4=40,10980,IF(D4=50,20000,J8))))))</f>
        <v>5300</v>
      </c>
      <c r="D9" s="6" t="s">
        <v>5</v>
      </c>
      <c r="E9" s="2"/>
      <c r="H9" s="39">
        <v>75</v>
      </c>
    </row>
    <row r="10" spans="1:12" ht="24.95" customHeight="1" x14ac:dyDescent="0.15">
      <c r="A10" s="2"/>
      <c r="B10" s="4" t="s">
        <v>2</v>
      </c>
      <c r="C10" s="5">
        <f>IF(D6&lt;=20,D6*70,IF(D6&lt;=40,20*70+(D6-20)*140,IF(D6&lt;=100,20*70+20*140+(D6-40)*165,IF(D6&lt;=200,20*70+20*140+60*165+(D6-100)*190,IF(D6&gt;=201,20*70+20*140+60*165+100*190+(D6-200)*210
)))))</f>
        <v>5850</v>
      </c>
      <c r="D10" s="6" t="s">
        <v>5</v>
      </c>
      <c r="E10" s="2"/>
      <c r="H10" s="39">
        <v>100</v>
      </c>
    </row>
    <row r="11" spans="1:12" ht="24.95" customHeight="1" thickBot="1" x14ac:dyDescent="0.2">
      <c r="A11" s="2"/>
      <c r="B11" s="7" t="s">
        <v>3</v>
      </c>
      <c r="C11" s="8">
        <f>ROUNDDOWN((C9+C10)*0.1,0)</f>
        <v>1115</v>
      </c>
      <c r="D11" s="9" t="s">
        <v>5</v>
      </c>
      <c r="E11" s="2"/>
      <c r="H11" s="39" t="s">
        <v>0</v>
      </c>
    </row>
    <row r="12" spans="1:12" ht="24.95" customHeight="1" thickTop="1" thickBot="1" x14ac:dyDescent="0.2">
      <c r="A12" s="2"/>
      <c r="B12" s="29" t="s">
        <v>4</v>
      </c>
      <c r="C12" s="28">
        <f>SUM(C9:C11)</f>
        <v>12265</v>
      </c>
      <c r="D12" s="30" t="s">
        <v>5</v>
      </c>
      <c r="E12" s="2"/>
    </row>
    <row r="13" spans="1:12" ht="24.95" customHeight="1" thickTop="1" x14ac:dyDescent="0.15">
      <c r="A13" s="2"/>
      <c r="B13" s="10"/>
      <c r="C13" s="2"/>
      <c r="D13" s="2"/>
      <c r="E13" s="2"/>
    </row>
    <row r="14" spans="1:12" ht="24.95" customHeight="1" thickBot="1" x14ac:dyDescent="0.2">
      <c r="A14" s="11"/>
      <c r="B14" s="11"/>
      <c r="C14" s="11"/>
      <c r="D14" s="11"/>
      <c r="E14" s="11"/>
    </row>
    <row r="15" spans="1:12" ht="24.95" customHeight="1" thickBot="1" x14ac:dyDescent="0.2">
      <c r="A15" s="2"/>
      <c r="B15" s="58" t="s">
        <v>11</v>
      </c>
      <c r="C15" s="3"/>
      <c r="D15" s="1" t="s">
        <v>21</v>
      </c>
      <c r="E15" s="2"/>
    </row>
    <row r="16" spans="1:12" ht="24.95" customHeight="1" thickTop="1" x14ac:dyDescent="0.15">
      <c r="A16" s="2"/>
      <c r="B16" s="2"/>
      <c r="C16" s="2"/>
      <c r="D16" s="2"/>
      <c r="E16" s="2"/>
      <c r="H16" s="39" t="s">
        <v>6</v>
      </c>
    </row>
    <row r="17" spans="1:16" ht="24.95" customHeight="1" x14ac:dyDescent="0.15">
      <c r="A17" s="2"/>
      <c r="B17" s="2"/>
      <c r="C17" s="57" t="s">
        <v>26</v>
      </c>
      <c r="D17" s="57"/>
      <c r="E17" s="2"/>
      <c r="F17" s="42"/>
      <c r="G17" s="42"/>
      <c r="H17" s="39" t="s">
        <v>7</v>
      </c>
    </row>
    <row r="18" spans="1:16" ht="24.95" customHeight="1" x14ac:dyDescent="0.15">
      <c r="A18" s="12"/>
      <c r="B18" s="4" t="s">
        <v>1</v>
      </c>
      <c r="C18" s="13">
        <f>IF(D15="いいえ",0,1810)</f>
        <v>1810</v>
      </c>
      <c r="D18" s="6" t="s">
        <v>5</v>
      </c>
      <c r="E18" s="12"/>
      <c r="F18" s="42"/>
      <c r="G18" s="42"/>
      <c r="J18" s="41">
        <f>IF(D6&lt;=1000,(20*105)+(20*115)+(40*135)+(100*155)+(200*180)+(D6-400)*195,IF(D6&gt;=1000,(20*105)+(20*115)+(40*135)+(100*155)+(200*180)+(600*195)+(D6-1000)*205))</f>
        <v>-6950</v>
      </c>
      <c r="K18" s="41">
        <f>IF(D6&lt;=1000,(20*105)+(20*115)+(40*135)+(100*155)+(200*180)+(D6-400)*195,IF(D6&gt;=1000,(20*105)+(20*115)+(40*135)+(100*155)+(200*180)+(600*195)+(D6-1000)*205))</f>
        <v>-6950</v>
      </c>
    </row>
    <row r="19" spans="1:16" ht="24.95" customHeight="1" x14ac:dyDescent="0.15">
      <c r="A19" s="12"/>
      <c r="B19" s="4" t="s">
        <v>2</v>
      </c>
      <c r="C19" s="14">
        <f>IF(D15="いいえ",0,IF(D6&lt;=20,0,IF(D6&lt;=40,(D6-20)*105,IF(D6&lt;=60,(D6-40)*115+20*105,IF(D6&lt;=100,(20*105)+(20*115)+(D6-60)*135,IF(D6&lt;=200,(20*105)+(20*115)+(40*135)+(D6-100)*155,IF(D6&lt;=400,(20*105)+(20*115)+(40*135)+(100*155)+(D6-200)*180,K18)))))))</f>
        <v>3250</v>
      </c>
      <c r="D19" s="6" t="s">
        <v>5</v>
      </c>
      <c r="E19" s="12"/>
    </row>
    <row r="20" spans="1:16" ht="24.95" customHeight="1" thickBot="1" x14ac:dyDescent="0.2">
      <c r="A20" s="2"/>
      <c r="B20" s="15" t="s">
        <v>3</v>
      </c>
      <c r="C20" s="14">
        <f>ROUNDDOWN((C18+C19)*0.1,0)</f>
        <v>506</v>
      </c>
      <c r="D20" s="9" t="s">
        <v>5</v>
      </c>
      <c r="E20" s="2"/>
    </row>
    <row r="21" spans="1:16" ht="24.95" customHeight="1" thickTop="1" thickBot="1" x14ac:dyDescent="0.2">
      <c r="A21" s="2"/>
      <c r="B21" s="32" t="s">
        <v>4</v>
      </c>
      <c r="C21" s="33">
        <f>C18+C19+C20</f>
        <v>5566</v>
      </c>
      <c r="D21" s="30" t="s">
        <v>5</v>
      </c>
      <c r="E21" s="2"/>
    </row>
    <row r="22" spans="1:16" ht="24.95" customHeight="1" thickTop="1" x14ac:dyDescent="0.15">
      <c r="A22" s="2"/>
      <c r="B22" s="16"/>
      <c r="C22" s="2"/>
      <c r="D22" s="2"/>
      <c r="E22" s="2"/>
    </row>
    <row r="23" spans="1:16" ht="24.95" customHeight="1" x14ac:dyDescent="0.15">
      <c r="A23" s="2"/>
      <c r="B23" s="2"/>
      <c r="C23" s="2"/>
      <c r="D23" s="2"/>
      <c r="E23" s="2"/>
      <c r="O23" s="40"/>
      <c r="P23" s="40"/>
    </row>
    <row r="24" spans="1:16" ht="24.95" customHeight="1" x14ac:dyDescent="0.15">
      <c r="A24" s="51" t="s">
        <v>8</v>
      </c>
      <c r="B24" s="51"/>
      <c r="C24" s="51"/>
      <c r="D24" s="51"/>
      <c r="E24" s="51"/>
    </row>
    <row r="25" spans="1:16" ht="24.95" customHeight="1" x14ac:dyDescent="0.15">
      <c r="A25" s="11"/>
      <c r="B25" s="11"/>
      <c r="C25" s="11"/>
      <c r="D25" s="11"/>
      <c r="E25" s="11"/>
    </row>
    <row r="26" spans="1:16" ht="24.95" customHeight="1" thickBot="1" x14ac:dyDescent="0.2">
      <c r="A26" s="17"/>
      <c r="B26" s="35"/>
      <c r="C26" s="63" t="s">
        <v>33</v>
      </c>
      <c r="D26" s="64"/>
      <c r="E26" s="17"/>
    </row>
    <row r="27" spans="1:16" ht="24.95" customHeight="1" thickTop="1" thickBot="1" x14ac:dyDescent="0.2">
      <c r="A27" s="2"/>
      <c r="B27" s="36" t="s">
        <v>4</v>
      </c>
      <c r="C27" s="37">
        <f>C12+C21</f>
        <v>17831</v>
      </c>
      <c r="D27" s="38" t="s">
        <v>31</v>
      </c>
      <c r="E27" s="2"/>
    </row>
    <row r="28" spans="1:16" ht="24.95" customHeight="1" thickTop="1" x14ac:dyDescent="0.15">
      <c r="A28" s="2"/>
      <c r="B28" s="26"/>
      <c r="C28" s="26"/>
      <c r="D28" s="26"/>
      <c r="E28" s="2"/>
    </row>
    <row r="29" spans="1:16" ht="24.95" customHeight="1" x14ac:dyDescent="0.15">
      <c r="A29" s="2"/>
      <c r="B29" s="2"/>
      <c r="C29" s="2"/>
      <c r="D29" s="2"/>
      <c r="E29" s="2"/>
    </row>
    <row r="30" spans="1:16" ht="24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6">
    <mergeCell ref="A1:E1"/>
    <mergeCell ref="C17:D17"/>
    <mergeCell ref="C26:D26"/>
    <mergeCell ref="A2:E2"/>
    <mergeCell ref="A24:E24"/>
    <mergeCell ref="C8:D8"/>
  </mergeCells>
  <phoneticPr fontId="7"/>
  <dataValidations count="3">
    <dataValidation type="list" allowBlank="1" showInputMessage="1" showErrorMessage="1" sqref="G5">
      <formula1>$H$3:$H$11</formula1>
    </dataValidation>
    <dataValidation type="list" allowBlank="1" showInputMessage="1" showErrorMessage="1" sqref="D15">
      <formula1>$H$16:$H$17</formula1>
    </dataValidation>
    <dataValidation type="list" allowBlank="1" showInputMessage="1" showErrorMessage="1" sqref="D4">
      <formula1>$H$2:$H$10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topLeftCell="A10" zoomScale="85" zoomScaleNormal="85" zoomScaleSheetLayoutView="85" workbookViewId="0">
      <selection activeCell="H16" sqref="H16"/>
    </sheetView>
  </sheetViews>
  <sheetFormatPr defaultRowHeight="13.5" x14ac:dyDescent="0.15"/>
  <cols>
    <col min="1" max="1" width="4.5" customWidth="1"/>
    <col min="2" max="2" width="19.625" customWidth="1"/>
    <col min="3" max="3" width="20.625" customWidth="1"/>
    <col min="4" max="4" width="14.125" customWidth="1"/>
    <col min="5" max="5" width="25.625" customWidth="1"/>
    <col min="6" max="19" width="9" style="43"/>
    <col min="20" max="20" width="3.75" style="43" customWidth="1"/>
    <col min="21" max="22" width="9" style="43"/>
  </cols>
  <sheetData>
    <row r="1" spans="1:19" ht="60.75" customHeight="1" x14ac:dyDescent="0.15">
      <c r="A1" s="47" t="s">
        <v>28</v>
      </c>
      <c r="B1" s="48"/>
      <c r="C1" s="48"/>
      <c r="D1" s="48"/>
      <c r="E1" s="49"/>
    </row>
    <row r="2" spans="1:19" ht="41.25" customHeight="1" x14ac:dyDescent="0.2">
      <c r="A2" s="50" t="s">
        <v>24</v>
      </c>
      <c r="B2" s="50"/>
      <c r="C2" s="50"/>
      <c r="D2" s="50"/>
      <c r="E2" s="50"/>
      <c r="K2" s="43" t="s">
        <v>22</v>
      </c>
    </row>
    <row r="3" spans="1:19" ht="24.95" customHeight="1" thickBot="1" x14ac:dyDescent="0.2">
      <c r="A3" s="2"/>
      <c r="B3" s="2"/>
      <c r="C3" s="2"/>
      <c r="D3" s="2"/>
      <c r="E3" s="2"/>
      <c r="H3" s="43">
        <v>13</v>
      </c>
      <c r="L3" s="43" t="s">
        <v>17</v>
      </c>
      <c r="M3" s="43" t="s">
        <v>16</v>
      </c>
    </row>
    <row r="4" spans="1:19" ht="24.95" customHeight="1" thickBot="1" x14ac:dyDescent="0.2">
      <c r="A4" s="2"/>
      <c r="B4" s="55" t="s">
        <v>9</v>
      </c>
      <c r="C4" s="3"/>
      <c r="D4" s="67">
        <v>25</v>
      </c>
      <c r="E4" s="56" t="s">
        <v>34</v>
      </c>
      <c r="H4" s="43">
        <v>20</v>
      </c>
      <c r="L4" s="43">
        <f>IF(D6="","",SUM(S5:S9))</f>
        <v>4400</v>
      </c>
      <c r="M4" s="43">
        <f>IF(L4="","",SUM(S5:S10))</f>
        <v>4400</v>
      </c>
      <c r="O4" s="44" t="s">
        <v>12</v>
      </c>
      <c r="P4" s="44" t="s">
        <v>13</v>
      </c>
      <c r="Q4" s="44" t="s">
        <v>14</v>
      </c>
      <c r="S4" s="43" t="s">
        <v>15</v>
      </c>
    </row>
    <row r="5" spans="1:19" ht="24.95" customHeight="1" thickTop="1" thickBot="1" x14ac:dyDescent="0.2">
      <c r="A5" s="2"/>
      <c r="B5" s="2"/>
      <c r="C5" s="2"/>
      <c r="D5" s="2"/>
      <c r="E5" s="2"/>
      <c r="H5" s="43">
        <v>25</v>
      </c>
      <c r="O5" s="43">
        <v>0</v>
      </c>
      <c r="P5" s="43">
        <v>20</v>
      </c>
      <c r="Q5" s="43">
        <v>0</v>
      </c>
      <c r="S5" s="43">
        <f>MAX((MIN(P5,D$6)-O5+1)*Q5,0)</f>
        <v>0</v>
      </c>
    </row>
    <row r="6" spans="1:19" ht="24.95" customHeight="1" thickBot="1" x14ac:dyDescent="0.2">
      <c r="A6" s="2"/>
      <c r="B6" s="55" t="s">
        <v>10</v>
      </c>
      <c r="C6" s="3"/>
      <c r="D6" s="67">
        <v>50</v>
      </c>
      <c r="E6" s="56" t="s">
        <v>35</v>
      </c>
      <c r="H6" s="43">
        <v>30</v>
      </c>
      <c r="O6" s="43">
        <v>21</v>
      </c>
      <c r="P6" s="43">
        <v>40</v>
      </c>
      <c r="Q6" s="43">
        <v>140</v>
      </c>
      <c r="S6" s="43">
        <f>MAX((MIN(P6,D$6)-O6+1)*Q6,0)</f>
        <v>2800</v>
      </c>
    </row>
    <row r="7" spans="1:19" ht="24.95" customHeight="1" thickTop="1" x14ac:dyDescent="0.15">
      <c r="A7" s="2"/>
      <c r="B7" s="2"/>
      <c r="C7" s="2"/>
      <c r="D7" s="2"/>
      <c r="E7" s="2"/>
      <c r="H7" s="43">
        <v>40</v>
      </c>
      <c r="O7" s="43">
        <v>41</v>
      </c>
      <c r="P7" s="43">
        <v>100</v>
      </c>
      <c r="Q7" s="43">
        <v>160</v>
      </c>
      <c r="S7" s="43">
        <f>MAX((MIN(P7,D$6)-O7+1)*Q7,0)</f>
        <v>1600</v>
      </c>
    </row>
    <row r="8" spans="1:19" ht="24.95" customHeight="1" x14ac:dyDescent="0.15">
      <c r="A8" s="2"/>
      <c r="B8" s="2"/>
      <c r="C8" s="57" t="s">
        <v>32</v>
      </c>
      <c r="D8" s="57"/>
      <c r="E8" s="18"/>
      <c r="H8" s="43">
        <v>50</v>
      </c>
      <c r="J8" s="41">
        <f>IF(D4=75,42600,IF(D4=100,74000,IF(D4="100超",155000,0)))</f>
        <v>0</v>
      </c>
      <c r="K8" s="41">
        <f>IF(D4=75,76300,IF(D4=100,132540,IF(D4="100超",277600,0)))</f>
        <v>0</v>
      </c>
      <c r="L8" s="43">
        <f>IF(D4=75,42600,IF(D4=100,74000,IF(D4="100超",155000,0)))</f>
        <v>0</v>
      </c>
      <c r="O8" s="43">
        <v>101</v>
      </c>
      <c r="P8" s="43">
        <v>200</v>
      </c>
      <c r="Q8" s="43">
        <v>195</v>
      </c>
      <c r="S8" s="43">
        <f>MAX((MIN(P8,D$6)-O8+1)*Q8,0)</f>
        <v>0</v>
      </c>
    </row>
    <row r="9" spans="1:19" ht="24.95" customHeight="1" x14ac:dyDescent="0.15">
      <c r="A9" s="2"/>
      <c r="B9" s="4" t="s">
        <v>1</v>
      </c>
      <c r="C9" s="5">
        <f>IF(D4=13,1960,IF(D4=20,3660,IF(D4=25,5300,IF(D4=30,10980,IF(D4=40,10980,IF(D4=50,20000,J8))))))</f>
        <v>5300</v>
      </c>
      <c r="D9" s="6" t="s">
        <v>5</v>
      </c>
      <c r="E9" s="18"/>
      <c r="H9" s="43">
        <v>75</v>
      </c>
      <c r="O9" s="43">
        <v>201</v>
      </c>
      <c r="P9" s="43">
        <v>10000</v>
      </c>
      <c r="Q9" s="43">
        <v>220</v>
      </c>
      <c r="S9" s="43">
        <f>MAX((MIN(P9,D$6)-O9+1)*Q9,0)</f>
        <v>0</v>
      </c>
    </row>
    <row r="10" spans="1:19" ht="24.95" customHeight="1" x14ac:dyDescent="0.15">
      <c r="A10" s="2"/>
      <c r="B10" s="4" t="s">
        <v>2</v>
      </c>
      <c r="C10" s="5">
        <f>IF(D6&lt;=20,D6*70,IF(D6&lt;=40,20*70+(D6-20)*140,IF(D6&lt;=100,20*70+20*140+(D6-40)*165,IF(D6&lt;=200,20*70+20*140+60*165+(D6-100)*190,IF(D6&gt;=201,20*70+20*140+60*165+100*190+(D6-200)*210
)))))</f>
        <v>5850</v>
      </c>
      <c r="D10" s="6" t="s">
        <v>5</v>
      </c>
      <c r="E10" s="18"/>
      <c r="H10" s="43">
        <v>100</v>
      </c>
    </row>
    <row r="11" spans="1:19" ht="24.95" customHeight="1" thickBot="1" x14ac:dyDescent="0.2">
      <c r="A11" s="2"/>
      <c r="B11" s="7" t="s">
        <v>3</v>
      </c>
      <c r="C11" s="8">
        <f>ROUNDDOWN((C9+C10)*0.1,0)</f>
        <v>1115</v>
      </c>
      <c r="D11" s="9" t="s">
        <v>5</v>
      </c>
      <c r="E11" s="18"/>
    </row>
    <row r="12" spans="1:19" ht="24.95" customHeight="1" thickTop="1" thickBot="1" x14ac:dyDescent="0.2">
      <c r="A12" s="2"/>
      <c r="B12" s="29" t="s">
        <v>4</v>
      </c>
      <c r="C12" s="28">
        <f>SUM(C9:C11)</f>
        <v>12265</v>
      </c>
      <c r="D12" s="30" t="s">
        <v>5</v>
      </c>
      <c r="E12" s="18"/>
      <c r="F12" s="45"/>
      <c r="K12" s="43" t="s">
        <v>23</v>
      </c>
    </row>
    <row r="13" spans="1:19" ht="24.95" customHeight="1" thickTop="1" x14ac:dyDescent="0.15">
      <c r="A13" s="2"/>
      <c r="B13" s="10"/>
      <c r="C13" s="2"/>
      <c r="D13" s="2"/>
      <c r="E13" s="18"/>
      <c r="L13" s="43" t="s">
        <v>17</v>
      </c>
      <c r="M13" s="43" t="s">
        <v>16</v>
      </c>
    </row>
    <row r="14" spans="1:19" ht="24.95" customHeight="1" thickBot="1" x14ac:dyDescent="0.2">
      <c r="A14" s="11"/>
      <c r="B14" s="11"/>
      <c r="C14" s="11"/>
      <c r="D14" s="11"/>
      <c r="E14" s="11"/>
      <c r="O14" s="43">
        <v>1</v>
      </c>
      <c r="P14" s="43">
        <v>40</v>
      </c>
      <c r="Q14" s="43">
        <v>140</v>
      </c>
      <c r="S14" s="43">
        <f>MAX((MIN(P14,D$6)-O14+1)*Q14,0)</f>
        <v>5600</v>
      </c>
    </row>
    <row r="15" spans="1:19" ht="24.95" customHeight="1" thickBot="1" x14ac:dyDescent="0.2">
      <c r="A15" s="2"/>
      <c r="B15" s="58" t="s">
        <v>11</v>
      </c>
      <c r="C15" s="3"/>
      <c r="D15" s="23" t="s">
        <v>21</v>
      </c>
      <c r="E15" s="2"/>
      <c r="O15" s="43">
        <v>41</v>
      </c>
      <c r="P15" s="43">
        <v>100</v>
      </c>
      <c r="Q15" s="43">
        <v>160</v>
      </c>
      <c r="S15" s="43">
        <f>MAX((MIN(P15,D$6)-O15+1)*Q15,0)</f>
        <v>1600</v>
      </c>
    </row>
    <row r="16" spans="1:19" ht="24.95" customHeight="1" thickTop="1" x14ac:dyDescent="0.15">
      <c r="A16" s="2"/>
      <c r="B16" s="2"/>
      <c r="C16" s="2"/>
      <c r="D16" s="2"/>
      <c r="E16" s="2"/>
      <c r="F16" s="43" t="s">
        <v>6</v>
      </c>
      <c r="O16" s="43">
        <v>101</v>
      </c>
      <c r="P16" s="43">
        <v>200</v>
      </c>
      <c r="Q16" s="43">
        <v>195</v>
      </c>
      <c r="S16" s="43">
        <f>MAX((MIN(P16,D$6)-O16+1)*Q16,0)</f>
        <v>0</v>
      </c>
    </row>
    <row r="17" spans="1:19" ht="24.95" customHeight="1" x14ac:dyDescent="0.15">
      <c r="A17" s="2"/>
      <c r="B17" s="2"/>
      <c r="C17" s="57" t="s">
        <v>26</v>
      </c>
      <c r="D17" s="57"/>
      <c r="E17" s="19"/>
      <c r="F17" s="43" t="s">
        <v>7</v>
      </c>
      <c r="O17" s="43">
        <v>201</v>
      </c>
      <c r="P17" s="43">
        <v>10000</v>
      </c>
      <c r="Q17" s="43">
        <v>220</v>
      </c>
      <c r="S17" s="43">
        <f>MAX((MIN(P17,D$6)-O17+1)*Q17,0)</f>
        <v>0</v>
      </c>
    </row>
    <row r="18" spans="1:19" ht="24.95" customHeight="1" x14ac:dyDescent="0.15">
      <c r="A18" s="12"/>
      <c r="B18" s="4" t="s">
        <v>1</v>
      </c>
      <c r="C18" s="13">
        <f>IF(D15="いいえ",0,3000)</f>
        <v>3000</v>
      </c>
      <c r="D18" s="6" t="s">
        <v>5</v>
      </c>
      <c r="E18" s="18"/>
      <c r="H18" s="43">
        <f>IF(D6&lt;=1000,(20*80)+(20*90)+(40*105)+(100*120)+(200*140)+(D6-400)*150,IF(D6&gt;=1000,(20*80)+(20*90)+(40*105)+(100*120)+(200*140)+(600*150)+(D6-1000)*160))</f>
        <v>-4900</v>
      </c>
      <c r="I18" s="43">
        <f>IF(D6&lt;=1000,(20*80)+(20*90)+(40*105)+(100*120)+(200*140)+(D6-400)*150,IF(D6&gt;=1000,(20*80)+(20*90)+(40*105)+(100*120)+(200*140)+(600*150)+(D6-1000)*160))</f>
        <v>-4900</v>
      </c>
    </row>
    <row r="19" spans="1:19" ht="24.95" customHeight="1" x14ac:dyDescent="0.15">
      <c r="A19" s="12"/>
      <c r="B19" s="4" t="s">
        <v>2</v>
      </c>
      <c r="C19" s="5">
        <f>L22</f>
        <v>4000</v>
      </c>
      <c r="D19" s="6" t="s">
        <v>5</v>
      </c>
      <c r="E19" s="18"/>
    </row>
    <row r="20" spans="1:19" ht="24.95" customHeight="1" thickBot="1" x14ac:dyDescent="0.2">
      <c r="A20" s="2"/>
      <c r="B20" s="15" t="s">
        <v>3</v>
      </c>
      <c r="C20" s="14">
        <f>ROUNDDOWN((C18+C19)*0.1,0)</f>
        <v>700</v>
      </c>
      <c r="D20" s="9" t="s">
        <v>5</v>
      </c>
      <c r="E20" s="18"/>
      <c r="K20" s="43" t="s">
        <v>20</v>
      </c>
    </row>
    <row r="21" spans="1:19" ht="24.95" customHeight="1" thickTop="1" thickBot="1" x14ac:dyDescent="0.2">
      <c r="A21" s="2"/>
      <c r="B21" s="32" t="s">
        <v>4</v>
      </c>
      <c r="C21" s="33">
        <f>C18+C19+C20</f>
        <v>7700</v>
      </c>
      <c r="D21" s="30" t="s">
        <v>5</v>
      </c>
      <c r="E21" s="18"/>
      <c r="L21" s="43" t="s">
        <v>17</v>
      </c>
      <c r="M21" s="43" t="s">
        <v>16</v>
      </c>
    </row>
    <row r="22" spans="1:19" ht="24.95" customHeight="1" thickTop="1" x14ac:dyDescent="0.15">
      <c r="A22" s="2"/>
      <c r="B22" s="16"/>
      <c r="C22" s="20"/>
      <c r="D22" s="21"/>
      <c r="E22" s="2"/>
      <c r="L22" s="43">
        <f>IF(D6="","",SUM(S23:S24))</f>
        <v>4000</v>
      </c>
      <c r="M22" s="43">
        <f>IF(L22="","",SUM(S23:S24))</f>
        <v>4000</v>
      </c>
      <c r="O22" s="44" t="s">
        <v>12</v>
      </c>
      <c r="P22" s="44" t="s">
        <v>13</v>
      </c>
      <c r="Q22" s="44" t="s">
        <v>14</v>
      </c>
      <c r="S22" s="43" t="s">
        <v>15</v>
      </c>
    </row>
    <row r="23" spans="1:19" ht="24.95" customHeight="1" x14ac:dyDescent="0.15">
      <c r="A23" s="2"/>
      <c r="B23" s="2"/>
      <c r="C23" s="2"/>
      <c r="D23" s="2"/>
      <c r="E23" s="2"/>
      <c r="O23" s="43">
        <v>0</v>
      </c>
      <c r="P23" s="43">
        <v>10</v>
      </c>
      <c r="Q23" s="43">
        <v>0</v>
      </c>
      <c r="S23" s="43">
        <f>MAX((MIN(P23,D$6)-O23+1)*Q23,0)</f>
        <v>0</v>
      </c>
    </row>
    <row r="24" spans="1:19" ht="24.95" customHeight="1" x14ac:dyDescent="0.15">
      <c r="A24" s="51" t="s">
        <v>8</v>
      </c>
      <c r="B24" s="51"/>
      <c r="C24" s="51"/>
      <c r="D24" s="51"/>
      <c r="E24" s="51"/>
      <c r="O24" s="43">
        <v>11</v>
      </c>
      <c r="P24" s="43">
        <v>10000</v>
      </c>
      <c r="Q24" s="43">
        <v>100</v>
      </c>
      <c r="S24" s="43">
        <f>MAX((MIN(P24,D$6)-O24+1)*Q24,0)</f>
        <v>4000</v>
      </c>
    </row>
    <row r="25" spans="1:19" ht="24.95" customHeight="1" x14ac:dyDescent="0.15">
      <c r="A25" s="11"/>
      <c r="B25" s="11"/>
      <c r="C25" s="11"/>
      <c r="D25" s="11"/>
      <c r="E25" s="11"/>
    </row>
    <row r="26" spans="1:19" ht="24.95" customHeight="1" thickBot="1" x14ac:dyDescent="0.2">
      <c r="A26" s="17"/>
      <c r="B26" s="35"/>
      <c r="C26" s="63" t="s">
        <v>33</v>
      </c>
      <c r="D26" s="64"/>
      <c r="E26" s="18"/>
    </row>
    <row r="27" spans="1:19" ht="24.95" customHeight="1" thickTop="1" thickBot="1" x14ac:dyDescent="0.2">
      <c r="A27" s="2"/>
      <c r="B27" s="36" t="s">
        <v>4</v>
      </c>
      <c r="C27" s="37">
        <f>C12+C21</f>
        <v>19965</v>
      </c>
      <c r="D27" s="38" t="s">
        <v>31</v>
      </c>
      <c r="E27" s="18"/>
    </row>
    <row r="28" spans="1:19" ht="24.95" customHeight="1" thickTop="1" x14ac:dyDescent="0.15">
      <c r="A28" s="2"/>
      <c r="B28" s="26"/>
      <c r="C28" s="26"/>
      <c r="D28" s="26"/>
      <c r="E28" s="18"/>
    </row>
    <row r="29" spans="1:19" ht="24.95" customHeight="1" x14ac:dyDescent="0.15">
      <c r="A29" s="2"/>
      <c r="B29" s="2"/>
      <c r="C29" s="2"/>
      <c r="D29" s="2"/>
      <c r="E29" s="2"/>
    </row>
    <row r="30" spans="1:19" ht="24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6">
    <mergeCell ref="A1:E1"/>
    <mergeCell ref="A2:E2"/>
    <mergeCell ref="C8:D8"/>
    <mergeCell ref="C17:D17"/>
    <mergeCell ref="A24:E24"/>
    <mergeCell ref="C26:D26"/>
  </mergeCells>
  <phoneticPr fontId="11"/>
  <dataValidations count="3">
    <dataValidation type="list" allowBlank="1" showInputMessage="1" showErrorMessage="1" sqref="G5">
      <formula1>$H$3:$H$11</formula1>
    </dataValidation>
    <dataValidation type="list" allowBlank="1" showInputMessage="1" showErrorMessage="1" sqref="D15">
      <formula1>$F$16:$F$17</formula1>
    </dataValidation>
    <dataValidation type="list" allowBlank="1" showInputMessage="1" showErrorMessage="1" sqref="D4">
      <formula1>$H$2:$H$10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BreakPreview" topLeftCell="A7" zoomScale="85" zoomScaleNormal="85" zoomScaleSheetLayoutView="85" workbookViewId="0">
      <selection activeCell="H17" sqref="H17"/>
    </sheetView>
  </sheetViews>
  <sheetFormatPr defaultRowHeight="13.5" x14ac:dyDescent="0.15"/>
  <cols>
    <col min="1" max="1" width="4.5" customWidth="1"/>
    <col min="2" max="2" width="19.625" customWidth="1"/>
    <col min="3" max="3" width="20.625" customWidth="1"/>
    <col min="4" max="4" width="14.125" customWidth="1"/>
    <col min="5" max="5" width="25.625" customWidth="1"/>
    <col min="6" max="19" width="9" style="43"/>
    <col min="20" max="20" width="3.75" style="43" customWidth="1"/>
    <col min="21" max="22" width="9" style="43"/>
    <col min="23" max="23" width="9" style="46"/>
  </cols>
  <sheetData>
    <row r="1" spans="1:19" ht="60.75" customHeight="1" x14ac:dyDescent="0.15">
      <c r="A1" s="47" t="s">
        <v>29</v>
      </c>
      <c r="B1" s="48"/>
      <c r="C1" s="48"/>
      <c r="D1" s="48"/>
      <c r="E1" s="49"/>
    </row>
    <row r="2" spans="1:19" ht="41.25" customHeight="1" x14ac:dyDescent="0.2">
      <c r="A2" s="50" t="s">
        <v>24</v>
      </c>
      <c r="B2" s="50"/>
      <c r="C2" s="50"/>
      <c r="D2" s="50"/>
      <c r="E2" s="50"/>
      <c r="K2" s="43" t="s">
        <v>18</v>
      </c>
    </row>
    <row r="3" spans="1:19" ht="24.95" customHeight="1" thickBot="1" x14ac:dyDescent="0.2">
      <c r="A3" s="2"/>
      <c r="B3" s="2"/>
      <c r="C3" s="2"/>
      <c r="D3" s="2"/>
      <c r="E3" s="2"/>
      <c r="H3" s="43">
        <v>13</v>
      </c>
      <c r="L3" s="43" t="s">
        <v>17</v>
      </c>
      <c r="M3" s="43" t="s">
        <v>16</v>
      </c>
    </row>
    <row r="4" spans="1:19" ht="24.95" customHeight="1" thickBot="1" x14ac:dyDescent="0.2">
      <c r="A4" s="2"/>
      <c r="B4" s="55" t="s">
        <v>9</v>
      </c>
      <c r="C4" s="3"/>
      <c r="D4" s="67">
        <v>25</v>
      </c>
      <c r="E4" s="56" t="s">
        <v>34</v>
      </c>
      <c r="H4" s="43">
        <v>20</v>
      </c>
      <c r="L4" s="43">
        <f>IF(D6="","",SUM(S5:S10))</f>
        <v>5520</v>
      </c>
      <c r="M4" s="43">
        <f>IF(L4="","",SUM(S5:S10))</f>
        <v>5520</v>
      </c>
      <c r="O4" s="44" t="s">
        <v>12</v>
      </c>
      <c r="P4" s="44" t="s">
        <v>13</v>
      </c>
      <c r="Q4" s="44" t="s">
        <v>14</v>
      </c>
      <c r="S4" s="43" t="s">
        <v>15</v>
      </c>
    </row>
    <row r="5" spans="1:19" ht="24.95" customHeight="1" thickTop="1" thickBot="1" x14ac:dyDescent="0.2">
      <c r="A5" s="2"/>
      <c r="B5" s="2"/>
      <c r="C5" s="2"/>
      <c r="D5" s="2"/>
      <c r="E5" s="2"/>
      <c r="H5" s="43">
        <v>25</v>
      </c>
      <c r="O5" s="43">
        <v>0</v>
      </c>
      <c r="P5" s="43">
        <v>20</v>
      </c>
      <c r="Q5" s="43">
        <v>0</v>
      </c>
      <c r="S5" s="43">
        <f>MAX((MIN(P5,D$6)-O5+1)*Q5,0)</f>
        <v>0</v>
      </c>
    </row>
    <row r="6" spans="1:19" ht="24.95" customHeight="1" thickBot="1" x14ac:dyDescent="0.2">
      <c r="A6" s="2"/>
      <c r="B6" s="55" t="s">
        <v>10</v>
      </c>
      <c r="C6" s="3"/>
      <c r="D6" s="67">
        <v>50</v>
      </c>
      <c r="E6" s="56" t="s">
        <v>35</v>
      </c>
      <c r="H6" s="43">
        <v>30</v>
      </c>
      <c r="O6" s="43">
        <v>21</v>
      </c>
      <c r="P6" s="43">
        <v>50</v>
      </c>
      <c r="Q6" s="43">
        <v>184</v>
      </c>
      <c r="S6" s="43">
        <f>MAX((MIN(P6,D$6)-O6+1)*Q6,0)</f>
        <v>5520</v>
      </c>
    </row>
    <row r="7" spans="1:19" ht="24.95" customHeight="1" thickTop="1" x14ac:dyDescent="0.15">
      <c r="A7" s="2"/>
      <c r="B7" s="2"/>
      <c r="C7" s="2"/>
      <c r="D7" s="2"/>
      <c r="E7" s="2"/>
      <c r="H7" s="43">
        <v>40</v>
      </c>
      <c r="O7" s="43">
        <v>51</v>
      </c>
      <c r="P7" s="43">
        <v>100</v>
      </c>
      <c r="Q7" s="43">
        <v>223</v>
      </c>
      <c r="S7" s="43">
        <f>MAX((MIN(P7,D$6)-O7+1)*Q7,0)</f>
        <v>0</v>
      </c>
    </row>
    <row r="8" spans="1:19" ht="24.95" customHeight="1" x14ac:dyDescent="0.15">
      <c r="A8" s="2"/>
      <c r="B8" s="2"/>
      <c r="C8" s="57" t="s">
        <v>32</v>
      </c>
      <c r="D8" s="57"/>
      <c r="E8" s="18"/>
      <c r="H8" s="43">
        <v>50</v>
      </c>
      <c r="J8" s="41">
        <f>IF(D4=75,42600,IF(D4=100,74000,IF(D4="100超",155000,0)))</f>
        <v>0</v>
      </c>
      <c r="K8" s="41">
        <f>IF(D4=75,76300,IF(D4=100,132540,IF(D4="100超",277600,0)))</f>
        <v>0</v>
      </c>
      <c r="L8" s="43">
        <f>IF(D4=75,42600,IF(D4=100,74000,IF(D4="100超",155000,0)))</f>
        <v>0</v>
      </c>
      <c r="O8" s="43">
        <v>101</v>
      </c>
      <c r="P8" s="43">
        <v>150</v>
      </c>
      <c r="Q8" s="43">
        <v>262</v>
      </c>
      <c r="S8" s="43">
        <f>MAX((MIN(P8,D$6)-O8+1)*Q8,0)</f>
        <v>0</v>
      </c>
    </row>
    <row r="9" spans="1:19" ht="24.95" customHeight="1" x14ac:dyDescent="0.15">
      <c r="A9" s="2"/>
      <c r="B9" s="24" t="s">
        <v>1</v>
      </c>
      <c r="C9" s="5">
        <f>IF(D4=13,1960,IF(D4=20,3660,IF(D4=25,5300,IF(D4=30,10980,IF(D4=40,10980,IF(D4=50,20000,J8))))))</f>
        <v>5300</v>
      </c>
      <c r="D9" s="6" t="s">
        <v>5</v>
      </c>
      <c r="E9" s="18"/>
      <c r="H9" s="43">
        <v>75</v>
      </c>
      <c r="O9" s="43">
        <v>151</v>
      </c>
      <c r="P9" s="43">
        <v>200</v>
      </c>
      <c r="Q9" s="43">
        <v>300</v>
      </c>
      <c r="S9" s="43">
        <f>MAX((MIN(P9,D$6)-O9+1)*Q9,0)</f>
        <v>0</v>
      </c>
    </row>
    <row r="10" spans="1:19" ht="24.95" customHeight="1" x14ac:dyDescent="0.15">
      <c r="A10" s="2"/>
      <c r="B10" s="24" t="s">
        <v>2</v>
      </c>
      <c r="C10" s="5">
        <f>IF(D6&lt;=20,D6*70,IF(D6&lt;=40,20*70+(D6-20)*140,IF(D6&lt;=100,20*70+20*140+(D6-40)*165,IF(D6&lt;=200,20*70+20*140+60*165+(D6-100)*190,IF(D6&gt;=201,20*70+20*140+60*165+100*190+(D6-200)*210
)))))</f>
        <v>5850</v>
      </c>
      <c r="D10" s="6" t="s">
        <v>5</v>
      </c>
      <c r="E10" s="18"/>
      <c r="H10" s="43">
        <v>100</v>
      </c>
      <c r="O10" s="43">
        <v>201</v>
      </c>
      <c r="P10" s="43">
        <v>10000</v>
      </c>
      <c r="Q10" s="43">
        <v>349</v>
      </c>
      <c r="S10" s="43">
        <f>MAX((MIN(P10,D$6)-O10+1)*Q10,0)</f>
        <v>0</v>
      </c>
    </row>
    <row r="11" spans="1:19" ht="24.95" customHeight="1" thickBot="1" x14ac:dyDescent="0.2">
      <c r="A11" s="2"/>
      <c r="B11" s="7" t="s">
        <v>3</v>
      </c>
      <c r="C11" s="8">
        <f>ROUNDDOWN((C9+C10)*0.1,0)</f>
        <v>1115</v>
      </c>
      <c r="D11" s="9" t="s">
        <v>5</v>
      </c>
      <c r="E11" s="18"/>
    </row>
    <row r="12" spans="1:19" ht="24.95" customHeight="1" thickTop="1" thickBot="1" x14ac:dyDescent="0.2">
      <c r="A12" s="2"/>
      <c r="B12" s="29" t="s">
        <v>4</v>
      </c>
      <c r="C12" s="28">
        <f>SUM(C9:C11)</f>
        <v>12265</v>
      </c>
      <c r="D12" s="30" t="s">
        <v>5</v>
      </c>
      <c r="E12" s="18"/>
      <c r="F12" s="45"/>
      <c r="K12" s="43" t="s">
        <v>19</v>
      </c>
    </row>
    <row r="13" spans="1:19" ht="24.95" customHeight="1" thickTop="1" x14ac:dyDescent="0.15">
      <c r="A13" s="2"/>
      <c r="B13" s="10"/>
      <c r="C13" s="2"/>
      <c r="D13" s="2"/>
      <c r="E13" s="18"/>
      <c r="L13" s="43" t="s">
        <v>17</v>
      </c>
      <c r="M13" s="43" t="s">
        <v>16</v>
      </c>
    </row>
    <row r="14" spans="1:19" ht="24.95" customHeight="1" thickBot="1" x14ac:dyDescent="0.2">
      <c r="A14" s="25"/>
      <c r="B14" s="62"/>
      <c r="C14" s="25"/>
      <c r="D14" s="25"/>
      <c r="E14" s="25"/>
      <c r="O14" s="43">
        <v>1</v>
      </c>
      <c r="P14" s="43">
        <v>50</v>
      </c>
      <c r="Q14" s="43">
        <v>184</v>
      </c>
      <c r="S14" s="43">
        <f>MAX((MIN(P14,D$6)-O14+1)*Q14,0)</f>
        <v>9200</v>
      </c>
    </row>
    <row r="15" spans="1:19" ht="24.95" customHeight="1" thickBot="1" x14ac:dyDescent="0.2">
      <c r="A15" s="2"/>
      <c r="B15" s="58" t="s">
        <v>11</v>
      </c>
      <c r="C15" s="3"/>
      <c r="D15" s="1" t="s">
        <v>21</v>
      </c>
      <c r="E15" s="2"/>
      <c r="O15" s="43">
        <v>51</v>
      </c>
      <c r="P15" s="43">
        <v>100</v>
      </c>
      <c r="Q15" s="43">
        <v>223</v>
      </c>
      <c r="S15" s="43">
        <f>MAX((MIN(P15,D$6)-O15+1)*Q15,0)</f>
        <v>0</v>
      </c>
    </row>
    <row r="16" spans="1:19" ht="24.95" customHeight="1" thickTop="1" x14ac:dyDescent="0.15">
      <c r="A16" s="2"/>
      <c r="B16" s="2"/>
      <c r="C16" s="61"/>
      <c r="D16" s="61"/>
      <c r="E16" s="2"/>
      <c r="F16" s="43" t="s">
        <v>6</v>
      </c>
      <c r="O16" s="43">
        <v>101</v>
      </c>
      <c r="P16" s="43">
        <v>150</v>
      </c>
      <c r="Q16" s="43">
        <v>262</v>
      </c>
      <c r="S16" s="43">
        <f>MAX((MIN(P16,D$6)-O16+1)*Q16,0)</f>
        <v>0</v>
      </c>
    </row>
    <row r="17" spans="1:19" ht="24.95" customHeight="1" x14ac:dyDescent="0.15">
      <c r="A17" s="2"/>
      <c r="B17" s="2"/>
      <c r="C17" s="57" t="s">
        <v>26</v>
      </c>
      <c r="D17" s="57"/>
      <c r="E17" s="19"/>
      <c r="F17" s="43" t="s">
        <v>7</v>
      </c>
      <c r="O17" s="43">
        <v>151</v>
      </c>
      <c r="P17" s="43">
        <v>200</v>
      </c>
      <c r="Q17" s="43">
        <v>300</v>
      </c>
      <c r="S17" s="43">
        <f>MAX((MIN(P17,D$6)-O17+1)*Q17,0)</f>
        <v>0</v>
      </c>
    </row>
    <row r="18" spans="1:19" ht="24.95" customHeight="1" x14ac:dyDescent="0.15">
      <c r="A18" s="12"/>
      <c r="B18" s="24" t="s">
        <v>1</v>
      </c>
      <c r="C18" s="13">
        <f>IF(D15="いいえ",0,2000)</f>
        <v>2000</v>
      </c>
      <c r="D18" s="6" t="s">
        <v>5</v>
      </c>
      <c r="E18" s="18"/>
      <c r="H18" s="43">
        <f>IF(D6&lt;=1000,(20*80)+(20*90)+(40*105)+(100*120)+(200*140)+(D6-400)*150,IF(D6&gt;=1000,(20*80)+(20*90)+(40*105)+(100*120)+(200*140)+(600*150)+(D6-1000)*160))</f>
        <v>-4900</v>
      </c>
      <c r="I18" s="43">
        <f>IF(D6&lt;=1000,(20*80)+(20*90)+(40*105)+(100*120)+(200*140)+(D6-400)*150,IF(D6&gt;=1000,(20*80)+(20*90)+(40*105)+(100*120)+(200*140)+(600*150)+(D6-1000)*160))</f>
        <v>-4900</v>
      </c>
      <c r="O18" s="43">
        <v>201</v>
      </c>
      <c r="P18" s="43">
        <v>10000</v>
      </c>
      <c r="Q18" s="43">
        <v>349</v>
      </c>
      <c r="S18" s="43">
        <f>MAX((MIN(P18,D$6)-O18+1)*Q18,0)</f>
        <v>0</v>
      </c>
    </row>
    <row r="19" spans="1:19" ht="24.95" customHeight="1" x14ac:dyDescent="0.15">
      <c r="A19" s="12"/>
      <c r="B19" s="24" t="s">
        <v>2</v>
      </c>
      <c r="C19" s="5">
        <f>L22</f>
        <v>3400</v>
      </c>
      <c r="D19" s="6" t="s">
        <v>5</v>
      </c>
      <c r="E19" s="18"/>
    </row>
    <row r="20" spans="1:19" ht="24.95" customHeight="1" thickBot="1" x14ac:dyDescent="0.2">
      <c r="A20" s="2"/>
      <c r="B20" s="15" t="s">
        <v>3</v>
      </c>
      <c r="C20" s="14">
        <f>ROUNDDOWN((C18+C19)*0.1,0)</f>
        <v>540</v>
      </c>
      <c r="D20" s="9" t="s">
        <v>5</v>
      </c>
      <c r="E20" s="18"/>
      <c r="K20" s="43" t="s">
        <v>20</v>
      </c>
    </row>
    <row r="21" spans="1:19" ht="24.95" customHeight="1" thickTop="1" thickBot="1" x14ac:dyDescent="0.2">
      <c r="A21" s="2"/>
      <c r="B21" s="32" t="s">
        <v>4</v>
      </c>
      <c r="C21" s="33">
        <f>C18+C19+C20</f>
        <v>5940</v>
      </c>
      <c r="D21" s="30" t="s">
        <v>5</v>
      </c>
      <c r="E21" s="18"/>
      <c r="L21" s="43" t="s">
        <v>17</v>
      </c>
      <c r="M21" s="43" t="s">
        <v>16</v>
      </c>
    </row>
    <row r="22" spans="1:19" ht="24.95" customHeight="1" thickTop="1" x14ac:dyDescent="0.15">
      <c r="A22" s="2"/>
      <c r="B22" s="16"/>
      <c r="C22" s="20"/>
      <c r="D22" s="21"/>
      <c r="E22" s="2"/>
      <c r="L22" s="43">
        <f>IF(D6="","",SUM(S23:S29))</f>
        <v>3400</v>
      </c>
      <c r="M22" s="43">
        <f>IF(L22="","",SUM(S23:S29))</f>
        <v>3400</v>
      </c>
      <c r="O22" s="44" t="s">
        <v>12</v>
      </c>
      <c r="P22" s="44" t="s">
        <v>13</v>
      </c>
      <c r="Q22" s="44" t="s">
        <v>14</v>
      </c>
      <c r="S22" s="43" t="s">
        <v>15</v>
      </c>
    </row>
    <row r="23" spans="1:19" ht="24.95" customHeight="1" x14ac:dyDescent="0.15">
      <c r="A23" s="2"/>
      <c r="B23" s="2"/>
      <c r="C23" s="2"/>
      <c r="D23" s="2"/>
      <c r="E23" s="2"/>
      <c r="O23" s="43">
        <v>0</v>
      </c>
      <c r="P23" s="43">
        <v>20</v>
      </c>
      <c r="Q23" s="43">
        <v>0</v>
      </c>
      <c r="S23" s="43">
        <f>MAX((MIN(P23,D$6)-O23+1)*Q23,0)</f>
        <v>0</v>
      </c>
    </row>
    <row r="24" spans="1:19" ht="24.95" customHeight="1" x14ac:dyDescent="0.15">
      <c r="A24" s="51" t="s">
        <v>8</v>
      </c>
      <c r="B24" s="51"/>
      <c r="C24" s="51"/>
      <c r="D24" s="51"/>
      <c r="E24" s="51"/>
      <c r="O24" s="43">
        <v>21</v>
      </c>
      <c r="P24" s="43">
        <v>40</v>
      </c>
      <c r="Q24" s="43">
        <v>110</v>
      </c>
      <c r="S24" s="43">
        <f>MAX((MIN(P24,D$6)-O24+1)*Q24,0)</f>
        <v>2200</v>
      </c>
    </row>
    <row r="25" spans="1:19" ht="24.95" customHeight="1" x14ac:dyDescent="0.15">
      <c r="A25" s="25"/>
      <c r="B25" s="25"/>
      <c r="C25" s="66"/>
      <c r="D25" s="66"/>
      <c r="E25" s="25"/>
      <c r="O25" s="43">
        <v>41</v>
      </c>
      <c r="P25" s="43">
        <v>60</v>
      </c>
      <c r="Q25" s="43">
        <v>120</v>
      </c>
      <c r="S25" s="43">
        <f>MAX((MIN(P25,D$6)-O25+1)*Q25,0)</f>
        <v>1200</v>
      </c>
    </row>
    <row r="26" spans="1:19" ht="24.95" customHeight="1" thickBot="1" x14ac:dyDescent="0.2">
      <c r="A26" s="17"/>
      <c r="B26" s="35"/>
      <c r="C26" s="63" t="s">
        <v>33</v>
      </c>
      <c r="D26" s="64"/>
      <c r="E26" s="18"/>
      <c r="O26" s="43">
        <v>61</v>
      </c>
      <c r="P26" s="43">
        <v>100</v>
      </c>
      <c r="Q26" s="43">
        <v>135</v>
      </c>
      <c r="S26" s="43">
        <f>MAX((MIN(P26,D$6)-O26+1)*Q26,0)</f>
        <v>0</v>
      </c>
    </row>
    <row r="27" spans="1:19" ht="24.95" customHeight="1" thickTop="1" thickBot="1" x14ac:dyDescent="0.2">
      <c r="A27" s="2"/>
      <c r="B27" s="36" t="s">
        <v>4</v>
      </c>
      <c r="C27" s="37">
        <f>C12+C21</f>
        <v>18205</v>
      </c>
      <c r="D27" s="38" t="s">
        <v>31</v>
      </c>
      <c r="E27" s="18"/>
      <c r="O27" s="43">
        <v>101</v>
      </c>
      <c r="P27" s="43">
        <v>200</v>
      </c>
      <c r="Q27" s="43">
        <v>150</v>
      </c>
      <c r="S27" s="43">
        <f>MAX((MIN(P27,D$6)-O27+1)*Q27,0)</f>
        <v>0</v>
      </c>
    </row>
    <row r="28" spans="1:19" ht="24.95" customHeight="1" thickTop="1" x14ac:dyDescent="0.15">
      <c r="A28" s="2"/>
      <c r="B28" s="26"/>
      <c r="C28" s="26"/>
      <c r="D28" s="26"/>
      <c r="E28" s="18"/>
      <c r="O28" s="43">
        <v>201</v>
      </c>
      <c r="P28" s="43">
        <v>400</v>
      </c>
      <c r="Q28" s="43">
        <v>165</v>
      </c>
      <c r="S28" s="43">
        <f>MAX((MIN(P28,D$6)-O28+1)*Q28,0)</f>
        <v>0</v>
      </c>
    </row>
    <row r="29" spans="1:19" ht="24.95" customHeight="1" x14ac:dyDescent="0.15">
      <c r="A29" s="2"/>
      <c r="B29" s="2"/>
      <c r="C29" s="2"/>
      <c r="D29" s="2"/>
      <c r="E29" s="2"/>
      <c r="O29" s="43">
        <v>1001</v>
      </c>
      <c r="P29" s="43">
        <v>10000</v>
      </c>
      <c r="Q29" s="43">
        <v>195</v>
      </c>
      <c r="S29" s="43">
        <f>MAX((MIN(P29,D$6)-O29+1)*Q29,0)</f>
        <v>0</v>
      </c>
    </row>
    <row r="30" spans="1:19" ht="24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7">
    <mergeCell ref="A1:E1"/>
    <mergeCell ref="A2:E2"/>
    <mergeCell ref="C8:D8"/>
    <mergeCell ref="C17:D17"/>
    <mergeCell ref="A24:E24"/>
    <mergeCell ref="C26:D26"/>
    <mergeCell ref="C25:D25"/>
  </mergeCells>
  <phoneticPr fontId="10"/>
  <dataValidations count="3">
    <dataValidation type="list" allowBlank="1" showInputMessage="1" showErrorMessage="1" sqref="D15">
      <formula1>$F$16:$F$17</formula1>
    </dataValidation>
    <dataValidation type="list" allowBlank="1" showInputMessage="1" showErrorMessage="1" sqref="G5">
      <formula1>$H$3:$H$11</formula1>
    </dataValidation>
    <dataValidation type="list" allowBlank="1" showInputMessage="1" showErrorMessage="1" sqref="D4">
      <formula1>$H$2:$H$10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showGridLines="0" view="pageBreakPreview" zoomScale="85" zoomScaleNormal="70" zoomScaleSheetLayoutView="85" workbookViewId="0">
      <selection activeCell="I9" sqref="I9"/>
    </sheetView>
  </sheetViews>
  <sheetFormatPr defaultRowHeight="13.5" x14ac:dyDescent="0.15"/>
  <cols>
    <col min="1" max="1" width="4.5" customWidth="1"/>
    <col min="2" max="2" width="19.625" customWidth="1"/>
    <col min="3" max="3" width="20.625" customWidth="1"/>
    <col min="4" max="4" width="14.125" customWidth="1"/>
    <col min="5" max="5" width="25.625" customWidth="1"/>
    <col min="6" max="16" width="9" style="41"/>
    <col min="17" max="19" width="9" style="46"/>
    <col min="20" max="20" width="3.75" style="46" customWidth="1"/>
    <col min="21" max="25" width="9" style="46"/>
  </cols>
  <sheetData>
    <row r="1" spans="1:21" ht="60.75" customHeight="1" thickBot="1" x14ac:dyDescent="0.2">
      <c r="A1" s="52" t="s">
        <v>30</v>
      </c>
      <c r="B1" s="53"/>
      <c r="C1" s="53"/>
      <c r="D1" s="53"/>
      <c r="E1" s="54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41.25" customHeight="1" x14ac:dyDescent="0.2">
      <c r="A2" s="50" t="s">
        <v>24</v>
      </c>
      <c r="B2" s="50"/>
      <c r="C2" s="50"/>
      <c r="D2" s="50"/>
      <c r="E2" s="50"/>
      <c r="F2" s="43"/>
      <c r="G2" s="43"/>
      <c r="H2" s="43">
        <v>13</v>
      </c>
      <c r="I2" s="43"/>
      <c r="J2" s="43"/>
      <c r="K2" s="43" t="s">
        <v>18</v>
      </c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4.95" customHeight="1" thickBot="1" x14ac:dyDescent="0.25">
      <c r="A3" s="34"/>
      <c r="B3" s="34"/>
      <c r="C3" s="34"/>
      <c r="D3" s="34"/>
      <c r="E3" s="34"/>
      <c r="F3" s="43"/>
      <c r="G3" s="43"/>
      <c r="H3" s="43">
        <v>20</v>
      </c>
      <c r="I3" s="43"/>
      <c r="J3" s="43"/>
      <c r="K3" s="43"/>
      <c r="L3" s="43">
        <f>IF(D6="","",SUM(S4:S8))</f>
        <v>3600</v>
      </c>
      <c r="M3" s="43">
        <f>IF(L3="","",SUM(S4:S8))</f>
        <v>3600</v>
      </c>
      <c r="N3" s="43"/>
      <c r="O3" s="44" t="s">
        <v>12</v>
      </c>
      <c r="P3" s="44" t="s">
        <v>13</v>
      </c>
      <c r="Q3" s="44" t="s">
        <v>14</v>
      </c>
      <c r="R3" s="43"/>
      <c r="S3" s="43" t="s">
        <v>15</v>
      </c>
      <c r="T3" s="43"/>
      <c r="U3" s="43"/>
    </row>
    <row r="4" spans="1:21" ht="24.95" customHeight="1" thickBot="1" x14ac:dyDescent="0.2">
      <c r="A4" s="2"/>
      <c r="B4" s="55" t="s">
        <v>9</v>
      </c>
      <c r="C4" s="3"/>
      <c r="D4" s="67">
        <v>25</v>
      </c>
      <c r="E4" s="56" t="s">
        <v>34</v>
      </c>
      <c r="F4" s="43"/>
      <c r="G4" s="43"/>
      <c r="H4" s="43">
        <v>25</v>
      </c>
      <c r="I4" s="43"/>
      <c r="J4" s="43"/>
      <c r="K4" s="43"/>
      <c r="L4" s="43"/>
      <c r="M4" s="43"/>
      <c r="N4" s="43"/>
      <c r="O4" s="43">
        <v>0</v>
      </c>
      <c r="P4" s="43">
        <v>20</v>
      </c>
      <c r="Q4" s="43">
        <v>0</v>
      </c>
      <c r="R4" s="43"/>
      <c r="S4" s="43">
        <f>MAX((MIN(P4,D$6)-O4+1)*Q4,0)</f>
        <v>0</v>
      </c>
      <c r="T4" s="43"/>
      <c r="U4" s="43"/>
    </row>
    <row r="5" spans="1:21" ht="24.95" customHeight="1" thickTop="1" thickBot="1" x14ac:dyDescent="0.2">
      <c r="A5" s="2"/>
      <c r="B5" s="2"/>
      <c r="C5" s="2"/>
      <c r="D5" s="2"/>
      <c r="E5" s="2"/>
      <c r="F5" s="43"/>
      <c r="G5" s="43"/>
      <c r="H5" s="43">
        <v>30</v>
      </c>
      <c r="I5" s="43"/>
      <c r="J5" s="43"/>
      <c r="K5" s="43"/>
      <c r="L5" s="43"/>
      <c r="M5" s="43"/>
      <c r="N5" s="43"/>
      <c r="O5" s="43">
        <v>21</v>
      </c>
      <c r="P5" s="43">
        <v>60</v>
      </c>
      <c r="Q5" s="43">
        <v>120</v>
      </c>
      <c r="R5" s="43"/>
      <c r="S5" s="43">
        <f>MAX((MIN(P5,D$6)-O5+1)*Q5,0)</f>
        <v>3600</v>
      </c>
      <c r="T5" s="43"/>
      <c r="U5" s="43"/>
    </row>
    <row r="6" spans="1:21" ht="24.95" customHeight="1" thickBot="1" x14ac:dyDescent="0.2">
      <c r="A6" s="2"/>
      <c r="B6" s="55" t="s">
        <v>10</v>
      </c>
      <c r="C6" s="3"/>
      <c r="D6" s="67">
        <v>50</v>
      </c>
      <c r="E6" s="56" t="s">
        <v>35</v>
      </c>
      <c r="F6" s="43"/>
      <c r="G6" s="43"/>
      <c r="H6" s="43">
        <v>40</v>
      </c>
      <c r="I6" s="43"/>
      <c r="J6" s="43"/>
      <c r="K6" s="43"/>
      <c r="L6" s="43"/>
      <c r="M6" s="43"/>
      <c r="N6" s="43"/>
      <c r="O6" s="43">
        <v>61</v>
      </c>
      <c r="P6" s="43">
        <v>100</v>
      </c>
      <c r="Q6" s="43">
        <v>160</v>
      </c>
      <c r="R6" s="43"/>
      <c r="S6" s="43">
        <f>MAX((MIN(P6,D$6)-O6+1)*Q6,0)</f>
        <v>0</v>
      </c>
      <c r="T6" s="43"/>
      <c r="U6" s="43"/>
    </row>
    <row r="7" spans="1:21" ht="24.95" customHeight="1" thickTop="1" x14ac:dyDescent="0.15">
      <c r="A7" s="2"/>
      <c r="B7" s="2"/>
      <c r="C7" s="2"/>
      <c r="D7" s="2"/>
      <c r="E7" s="2"/>
      <c r="F7" s="43"/>
      <c r="G7" s="43"/>
      <c r="H7" s="43">
        <v>50</v>
      </c>
      <c r="I7" s="43"/>
      <c r="J7" s="43"/>
      <c r="K7" s="43">
        <f>IF(D4=75,32300,IF(D4=100,56260,IF(D4="100超",117780,0)))</f>
        <v>0</v>
      </c>
      <c r="L7" s="43">
        <f>IF(D4=75,42600,IF(D4=100,74000,IF(D4="100超",155000,0)))</f>
        <v>0</v>
      </c>
      <c r="M7" s="43"/>
      <c r="N7" s="43"/>
      <c r="O7" s="43">
        <v>101</v>
      </c>
      <c r="P7" s="43">
        <v>300</v>
      </c>
      <c r="Q7" s="43">
        <v>190</v>
      </c>
      <c r="R7" s="43"/>
      <c r="S7" s="43">
        <f>MAX((MIN(P7,D$6)-O7+1)*Q7,0)</f>
        <v>0</v>
      </c>
      <c r="T7" s="43"/>
      <c r="U7" s="43"/>
    </row>
    <row r="8" spans="1:21" ht="24.95" customHeight="1" x14ac:dyDescent="0.15">
      <c r="A8" s="2"/>
      <c r="B8" s="2"/>
      <c r="C8" s="57" t="s">
        <v>32</v>
      </c>
      <c r="D8" s="57"/>
      <c r="E8" s="18"/>
      <c r="F8" s="43"/>
      <c r="G8" s="43"/>
      <c r="H8" s="43">
        <v>75</v>
      </c>
      <c r="I8" s="43"/>
      <c r="J8" s="41">
        <f>IF(D4=75,42600,IF(D4=100,74000,IF(D4="100超",155000,0)))</f>
        <v>0</v>
      </c>
      <c r="K8" s="41">
        <f>IF(D4=75,76300,IF(D4=100,132540,IF(D4="100超",277600,0)))</f>
        <v>0</v>
      </c>
      <c r="L8" s="43"/>
      <c r="M8" s="43"/>
      <c r="N8" s="43"/>
      <c r="O8" s="43">
        <v>301</v>
      </c>
      <c r="P8" s="43">
        <v>10000</v>
      </c>
      <c r="Q8" s="43">
        <v>200</v>
      </c>
      <c r="R8" s="43"/>
      <c r="S8" s="43">
        <f>MAX((MIN(P8,D$6)-O8+1)*Q8,0)</f>
        <v>0</v>
      </c>
      <c r="T8" s="43"/>
      <c r="U8" s="43"/>
    </row>
    <row r="9" spans="1:21" ht="24.95" customHeight="1" x14ac:dyDescent="0.15">
      <c r="A9" s="2"/>
      <c r="B9" s="24" t="s">
        <v>1</v>
      </c>
      <c r="C9" s="5">
        <f>IF(D4=13,1960,IF(D4=20,3660,IF(D4=25,5300,IF(D4=30,10980,IF(D4=40,10980,IF(D4=50,20000,J8))))))</f>
        <v>5300</v>
      </c>
      <c r="D9" s="6" t="s">
        <v>5</v>
      </c>
      <c r="E9" s="18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1" ht="24.95" customHeight="1" x14ac:dyDescent="0.15">
      <c r="A10" s="2"/>
      <c r="B10" s="24" t="s">
        <v>2</v>
      </c>
      <c r="C10" s="5">
        <f>IF(D6&lt;=20,D6*70,IF(D6&lt;=40,20*70+(D6-20)*140,IF(D6&lt;=100,20*70+20*140+(D6-40)*165,IF(D6&lt;=200,20*70+20*140+60*165+(D6-100)*190,IF(D6&gt;=201,20*70+20*140+60*165+100*190+(D6-200)*210
)))))</f>
        <v>5850</v>
      </c>
      <c r="D10" s="6" t="s">
        <v>5</v>
      </c>
      <c r="E10" s="18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ht="24.95" customHeight="1" thickBot="1" x14ac:dyDescent="0.2">
      <c r="A11" s="2"/>
      <c r="B11" s="7" t="s">
        <v>3</v>
      </c>
      <c r="C11" s="27">
        <f>ROUNDDOWN((C9+C10)*0.1,0)</f>
        <v>1115</v>
      </c>
      <c r="D11" s="9" t="s">
        <v>5</v>
      </c>
      <c r="E11" s="18"/>
      <c r="F11" s="45"/>
      <c r="G11" s="43"/>
      <c r="H11" s="43"/>
      <c r="I11" s="43"/>
      <c r="J11" s="43"/>
      <c r="K11" s="43" t="s">
        <v>19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ht="24.95" customHeight="1" thickTop="1" thickBot="1" x14ac:dyDescent="0.2">
      <c r="A12" s="22"/>
      <c r="B12" s="29" t="s">
        <v>4</v>
      </c>
      <c r="C12" s="31">
        <f>SUM(C9:C11)</f>
        <v>12265</v>
      </c>
      <c r="D12" s="30" t="s">
        <v>5</v>
      </c>
      <c r="E12" s="18"/>
      <c r="F12" s="43"/>
      <c r="G12" s="43"/>
      <c r="H12" s="43"/>
      <c r="I12" s="43"/>
      <c r="J12" s="43"/>
      <c r="K12" s="43"/>
      <c r="L12" s="43" t="s">
        <v>17</v>
      </c>
      <c r="M12" s="43" t="s">
        <v>16</v>
      </c>
      <c r="N12" s="43"/>
      <c r="O12" s="43"/>
      <c r="P12" s="43"/>
      <c r="Q12" s="43"/>
      <c r="R12" s="43"/>
      <c r="S12" s="43"/>
      <c r="T12" s="43"/>
      <c r="U12" s="43"/>
    </row>
    <row r="13" spans="1:21" ht="24.95" customHeight="1" thickTop="1" x14ac:dyDescent="0.15">
      <c r="A13" s="2"/>
      <c r="B13" s="10"/>
      <c r="C13" s="2"/>
      <c r="D13" s="2"/>
      <c r="E13" s="18"/>
      <c r="F13" s="43"/>
      <c r="G13" s="43"/>
      <c r="H13" s="43"/>
      <c r="I13" s="43"/>
      <c r="J13" s="43"/>
      <c r="K13" s="43"/>
      <c r="L13" s="43">
        <f>IF(D6="","",SUM(S14:S16))</f>
        <v>0</v>
      </c>
      <c r="M13" s="43">
        <f>IF(L13="","",SUM(S14:S16))</f>
        <v>0</v>
      </c>
      <c r="N13" s="43"/>
      <c r="O13" s="44" t="s">
        <v>12</v>
      </c>
      <c r="P13" s="44" t="s">
        <v>13</v>
      </c>
      <c r="Q13" s="44" t="s">
        <v>14</v>
      </c>
      <c r="R13" s="43"/>
      <c r="S13" s="43" t="s">
        <v>15</v>
      </c>
      <c r="T13" s="43"/>
      <c r="U13" s="43"/>
    </row>
    <row r="14" spans="1:21" ht="24.95" customHeight="1" x14ac:dyDescent="0.15">
      <c r="A14" s="2"/>
      <c r="B14" s="2"/>
      <c r="C14" s="2"/>
      <c r="D14" s="2"/>
      <c r="E14" s="2"/>
      <c r="F14" s="43"/>
      <c r="G14" s="43"/>
      <c r="H14" s="43"/>
      <c r="I14" s="43"/>
      <c r="J14" s="43"/>
      <c r="K14" s="43"/>
      <c r="L14" s="43"/>
      <c r="M14" s="43"/>
      <c r="N14" s="43"/>
      <c r="O14" s="43">
        <v>61</v>
      </c>
      <c r="P14" s="43">
        <v>100</v>
      </c>
      <c r="Q14" s="43">
        <v>160</v>
      </c>
      <c r="R14" s="43"/>
      <c r="S14" s="43">
        <f>MAX((MIN(P14,D$6)-O14+1)*Q14,0)</f>
        <v>0</v>
      </c>
      <c r="T14" s="43"/>
      <c r="U14" s="43"/>
    </row>
    <row r="15" spans="1:21" ht="24.95" customHeight="1" x14ac:dyDescent="0.15">
      <c r="B15" s="59"/>
      <c r="F15" s="43" t="s">
        <v>6</v>
      </c>
      <c r="G15" s="43"/>
      <c r="H15" s="43"/>
      <c r="I15" s="43"/>
      <c r="J15" s="43"/>
      <c r="K15" s="43"/>
      <c r="L15" s="43"/>
      <c r="M15" s="43"/>
      <c r="N15" s="43"/>
      <c r="O15" s="43">
        <v>101</v>
      </c>
      <c r="P15" s="43">
        <v>300</v>
      </c>
      <c r="Q15" s="43">
        <v>190</v>
      </c>
      <c r="R15" s="43"/>
      <c r="S15" s="43">
        <f>MAX((MIN(P15,D$6)-O15+1)*Q15,0)</f>
        <v>0</v>
      </c>
      <c r="T15" s="43"/>
      <c r="U15" s="43"/>
    </row>
    <row r="16" spans="1:21" ht="24.95" customHeight="1" x14ac:dyDescent="0.15">
      <c r="F16" s="43" t="s">
        <v>7</v>
      </c>
      <c r="G16" s="43"/>
      <c r="H16" s="43"/>
      <c r="I16" s="43"/>
      <c r="J16" s="43"/>
      <c r="K16" s="43"/>
      <c r="L16" s="43"/>
      <c r="M16" s="43"/>
      <c r="N16" s="43"/>
      <c r="O16" s="43">
        <v>301</v>
      </c>
      <c r="P16" s="43">
        <v>10000</v>
      </c>
      <c r="Q16" s="43">
        <v>200</v>
      </c>
      <c r="R16" s="43"/>
      <c r="S16" s="43">
        <f>MAX((MIN(P16,D$6)-O16+1)*Q16,0)</f>
        <v>0</v>
      </c>
      <c r="T16" s="43"/>
      <c r="U16" s="43"/>
    </row>
    <row r="17" spans="3:21" ht="24.95" customHeight="1" x14ac:dyDescent="0.15">
      <c r="C17" s="60"/>
      <c r="D17" s="60"/>
      <c r="F17" s="43"/>
      <c r="G17" s="43"/>
      <c r="H17" s="43">
        <f>IF(D6&lt;=1000,(20*80)+(20*90)+(40*105)+(100*120)+(200*140)+(D6-400)*150,IF(D6&gt;=1000,(20*80)+(20*90)+(40*105)+(100*120)+(200*140)+(600*150)+(D6-1000)*160))</f>
        <v>-4900</v>
      </c>
      <c r="I17" s="43">
        <f>IF(D6&lt;=1000,(20*80)+(20*90)+(40*105)+(100*120)+(200*140)+(D6-400)*150,IF(D6&gt;=1000,(20*80)+(20*90)+(40*105)+(100*120)+(200*140)+(600*150)+(D6-1000)*160))</f>
        <v>-4900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3:21" ht="24.95" customHeight="1" x14ac:dyDescent="0.15"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3:21" ht="24.95" customHeight="1" x14ac:dyDescent="0.15">
      <c r="F19" s="43"/>
      <c r="G19" s="43"/>
      <c r="H19" s="43"/>
      <c r="I19" s="43"/>
      <c r="J19" s="43"/>
      <c r="K19" s="43" t="s">
        <v>20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3:21" ht="24.95" customHeight="1" x14ac:dyDescent="0.15">
      <c r="F20" s="43"/>
      <c r="G20" s="43"/>
      <c r="H20" s="43"/>
      <c r="I20" s="43"/>
      <c r="J20" s="43"/>
      <c r="K20" s="43"/>
      <c r="L20" s="43" t="s">
        <v>17</v>
      </c>
      <c r="M20" s="43" t="s">
        <v>16</v>
      </c>
      <c r="N20" s="43"/>
      <c r="O20" s="43"/>
      <c r="P20" s="43"/>
      <c r="Q20" s="43"/>
      <c r="R20" s="43"/>
      <c r="S20" s="43"/>
      <c r="T20" s="43"/>
      <c r="U20" s="43"/>
    </row>
    <row r="21" spans="3:21" ht="24.95" customHeight="1" x14ac:dyDescent="0.15">
      <c r="F21" s="43"/>
      <c r="G21" s="43"/>
      <c r="H21" s="43"/>
      <c r="I21" s="43"/>
      <c r="J21" s="43"/>
      <c r="K21" s="43"/>
      <c r="L21" s="43">
        <f>IF(D6="","",SUM(S22:S29))</f>
        <v>3400</v>
      </c>
      <c r="M21" s="43">
        <f>IF(L21="","",SUM(S22:S29))</f>
        <v>3400</v>
      </c>
      <c r="N21" s="43"/>
      <c r="O21" s="44" t="s">
        <v>12</v>
      </c>
      <c r="P21" s="44" t="s">
        <v>13</v>
      </c>
      <c r="Q21" s="44" t="s">
        <v>14</v>
      </c>
      <c r="R21" s="43"/>
      <c r="S21" s="43" t="s">
        <v>15</v>
      </c>
      <c r="T21" s="43"/>
      <c r="U21" s="43"/>
    </row>
    <row r="22" spans="3:21" ht="24.95" customHeight="1" x14ac:dyDescent="0.15">
      <c r="F22" s="43"/>
      <c r="G22" s="43"/>
      <c r="H22" s="43"/>
      <c r="I22" s="43"/>
      <c r="J22" s="43"/>
      <c r="K22" s="43"/>
      <c r="L22" s="43"/>
      <c r="M22" s="43"/>
      <c r="N22" s="43"/>
      <c r="O22" s="43">
        <v>0</v>
      </c>
      <c r="P22" s="43">
        <v>20</v>
      </c>
      <c r="Q22" s="43">
        <v>0</v>
      </c>
      <c r="R22" s="43"/>
      <c r="S22" s="43">
        <f>MAX((MIN(P22,D$6)-O22+1)*Q22,0)</f>
        <v>0</v>
      </c>
      <c r="T22" s="43"/>
      <c r="U22" s="43"/>
    </row>
    <row r="23" spans="3:21" ht="24.95" customHeight="1" x14ac:dyDescent="0.15">
      <c r="F23" s="43"/>
      <c r="G23" s="43"/>
      <c r="H23" s="43"/>
      <c r="I23" s="43"/>
      <c r="J23" s="43"/>
      <c r="K23" s="43"/>
      <c r="L23" s="43"/>
      <c r="M23" s="43"/>
      <c r="N23" s="43"/>
      <c r="O23" s="43">
        <v>21</v>
      </c>
      <c r="P23" s="43">
        <v>40</v>
      </c>
      <c r="Q23" s="43">
        <v>110</v>
      </c>
      <c r="R23" s="43"/>
      <c r="S23" s="43">
        <f>MAX((MIN(P23,D$6)-O23+1)*Q23,0)</f>
        <v>2200</v>
      </c>
      <c r="T23" s="43"/>
      <c r="U23" s="43"/>
    </row>
    <row r="24" spans="3:21" ht="24.95" customHeight="1" x14ac:dyDescent="0.15">
      <c r="F24" s="43"/>
      <c r="G24" s="43"/>
      <c r="H24" s="43"/>
      <c r="I24" s="43"/>
      <c r="J24" s="43"/>
      <c r="K24" s="43"/>
      <c r="L24" s="43"/>
      <c r="M24" s="43"/>
      <c r="N24" s="43"/>
      <c r="O24" s="43">
        <v>41</v>
      </c>
      <c r="P24" s="43">
        <v>60</v>
      </c>
      <c r="Q24" s="43">
        <v>120</v>
      </c>
      <c r="R24" s="43"/>
      <c r="S24" s="43">
        <f>MAX((MIN(P24,D$6)-O24+1)*Q24,0)</f>
        <v>1200</v>
      </c>
      <c r="T24" s="43"/>
      <c r="U24" s="43"/>
    </row>
    <row r="25" spans="3:21" ht="24.95" customHeight="1" x14ac:dyDescent="0.15">
      <c r="F25" s="43"/>
      <c r="G25" s="43"/>
      <c r="H25" s="43"/>
      <c r="I25" s="43"/>
      <c r="J25" s="43"/>
      <c r="K25" s="43"/>
      <c r="L25" s="43"/>
      <c r="M25" s="43"/>
      <c r="N25" s="43"/>
      <c r="O25" s="43">
        <v>61</v>
      </c>
      <c r="P25" s="43">
        <v>100</v>
      </c>
      <c r="Q25" s="43">
        <v>135</v>
      </c>
      <c r="R25" s="43"/>
      <c r="S25" s="43">
        <f>MAX((MIN(P25,D$6)-O25+1)*Q25,0)</f>
        <v>0</v>
      </c>
      <c r="T25" s="43"/>
      <c r="U25" s="43"/>
    </row>
    <row r="26" spans="3:21" ht="24.95" customHeight="1" x14ac:dyDescent="0.15">
      <c r="C26" s="65"/>
      <c r="D26" s="65"/>
      <c r="F26" s="43"/>
      <c r="G26" s="43"/>
      <c r="H26" s="43"/>
      <c r="I26" s="43"/>
      <c r="J26" s="43"/>
      <c r="K26" s="43"/>
      <c r="L26" s="43"/>
      <c r="M26" s="43"/>
      <c r="N26" s="43"/>
      <c r="O26" s="43">
        <v>101</v>
      </c>
      <c r="P26" s="43">
        <v>200</v>
      </c>
      <c r="Q26" s="43">
        <v>150</v>
      </c>
      <c r="R26" s="43"/>
      <c r="S26" s="43">
        <f>MAX((MIN(P26,D$6)-O26+1)*Q26,0)</f>
        <v>0</v>
      </c>
      <c r="T26" s="43"/>
      <c r="U26" s="43"/>
    </row>
    <row r="27" spans="3:21" ht="24.95" customHeight="1" x14ac:dyDescent="0.15">
      <c r="F27" s="43"/>
      <c r="G27" s="43"/>
      <c r="H27" s="43"/>
      <c r="I27" s="43"/>
      <c r="J27" s="43"/>
      <c r="K27" s="43"/>
      <c r="L27" s="43"/>
      <c r="M27" s="43"/>
      <c r="N27" s="43"/>
      <c r="O27" s="43">
        <v>201</v>
      </c>
      <c r="P27" s="43">
        <v>400</v>
      </c>
      <c r="Q27" s="43">
        <v>165</v>
      </c>
      <c r="R27" s="43"/>
      <c r="S27" s="43">
        <f>MAX((MIN(P27,D$6)-O27+1)*Q27,0)</f>
        <v>0</v>
      </c>
      <c r="T27" s="43"/>
      <c r="U27" s="43"/>
    </row>
    <row r="28" spans="3:21" ht="24.95" customHeight="1" x14ac:dyDescent="0.15">
      <c r="F28" s="43"/>
      <c r="G28" s="43"/>
      <c r="H28" s="43"/>
      <c r="I28" s="43"/>
      <c r="J28" s="43"/>
      <c r="K28" s="43"/>
      <c r="L28" s="43"/>
      <c r="M28" s="43"/>
      <c r="N28" s="43"/>
      <c r="O28" s="43">
        <v>401</v>
      </c>
      <c r="P28" s="43">
        <v>1000</v>
      </c>
      <c r="Q28" s="43">
        <v>180</v>
      </c>
      <c r="R28" s="43"/>
      <c r="S28" s="43">
        <f>MAX((MIN(P28,D$6)-O28+1)*Q28,0)</f>
        <v>0</v>
      </c>
      <c r="T28" s="43"/>
      <c r="U28" s="43"/>
    </row>
    <row r="29" spans="3:21" ht="24.95" customHeight="1" x14ac:dyDescent="0.15">
      <c r="F29" s="43"/>
      <c r="G29" s="43"/>
      <c r="H29" s="43"/>
      <c r="I29" s="43"/>
      <c r="J29" s="43"/>
      <c r="K29" s="43"/>
      <c r="L29" s="43"/>
      <c r="M29" s="43"/>
      <c r="N29" s="43"/>
      <c r="O29" s="43">
        <v>1000</v>
      </c>
      <c r="P29" s="43">
        <v>10000</v>
      </c>
      <c r="Q29" s="43">
        <v>195</v>
      </c>
      <c r="R29" s="43"/>
      <c r="S29" s="43">
        <f>MAX((MIN(P29,D$6)-O29+1)*Q29,0)</f>
        <v>0</v>
      </c>
      <c r="T29" s="43"/>
      <c r="U29" s="43"/>
    </row>
    <row r="30" spans="3:21" ht="24.75" customHeight="1" x14ac:dyDescent="0.15"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3:21" x14ac:dyDescent="0.15"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3:21" x14ac:dyDescent="0.15"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6:21" x14ac:dyDescent="0.15"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6:21" x14ac:dyDescent="0.15"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6:21" x14ac:dyDescent="0.15"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6:21" x14ac:dyDescent="0.15"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6:21" x14ac:dyDescent="0.15"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6:21" x14ac:dyDescent="0.15"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6:21" x14ac:dyDescent="0.15"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6:21" x14ac:dyDescent="0.15"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6:21" x14ac:dyDescent="0.15"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6:21" x14ac:dyDescent="0.15"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6:21" x14ac:dyDescent="0.15"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6:21" x14ac:dyDescent="0.15"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6:21" x14ac:dyDescent="0.15"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6:21" x14ac:dyDescent="0.15"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6:21" x14ac:dyDescent="0.15"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6:21" x14ac:dyDescent="0.15"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</sheetData>
  <sheetProtection formatCells="0" formatColumns="0" formatRows="0" insertColumns="0" insertRows="0" insertHyperlinks="0" deleteColumns="0" deleteRows="0" sort="0" autoFilter="0" pivotTables="0"/>
  <mergeCells count="4">
    <mergeCell ref="C26:D26"/>
    <mergeCell ref="A1:E1"/>
    <mergeCell ref="C8:D8"/>
    <mergeCell ref="A2:E2"/>
  </mergeCells>
  <phoneticPr fontId="9"/>
  <dataValidations count="1">
    <dataValidation type="list" allowBlank="1" showInputMessage="1" showErrorMessage="1" sqref="G4 D4">
      <formula1>$H$2:$H$10</formula1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3.5" x14ac:dyDescent="0.1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秩父市地区</vt:lpstr>
      <vt:lpstr>横瀬町地区</vt:lpstr>
      <vt:lpstr>皆野町・長瀞町地区</vt:lpstr>
      <vt:lpstr>小鹿野町地区</vt:lpstr>
      <vt:lpstr>Sheet2</vt:lpstr>
      <vt:lpstr>横瀬町地区!Print_Area</vt:lpstr>
      <vt:lpstr>皆野町・長瀞町地区!Print_Area</vt:lpstr>
      <vt:lpstr>小鹿野町地区!Print_Area</vt:lpstr>
      <vt:lpstr>秩父市地区!Print_Area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忠男</dc:creator>
  <cp:lastModifiedBy>石橋 大悟</cp:lastModifiedBy>
  <cp:lastPrinted>2025-11-27T05:20:21Z</cp:lastPrinted>
  <dcterms:created xsi:type="dcterms:W3CDTF">2013-07-25T00:07:02Z</dcterms:created>
  <dcterms:modified xsi:type="dcterms:W3CDTF">2025-11-27T05:23:59Z</dcterms:modified>
</cp:coreProperties>
</file>